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ag.lcl\gud\SKK\TurtoValdymoDep\TurtValdSk\AVG\Pardavimai\Metalo laužo pardavimas_1\"/>
    </mc:Choice>
  </mc:AlternateContent>
  <xr:revisionPtr revIDLastSave="0" documentId="13_ncr:1_{1A9D5CE3-1F6C-4F48-ACB6-066E6508BE9B}" xr6:coauthVersionLast="45" xr6:coauthVersionMax="45" xr10:uidLastSave="{00000000-0000-0000-0000-000000000000}"/>
  <bookViews>
    <workbookView xWindow="-108" yWindow="-108" windowWidth="23256" windowHeight="12576" xr2:uid="{AF1BF118-B2A7-46C3-A86C-B945B1336DD5}"/>
  </bookViews>
  <sheets>
    <sheet name="I pard. obj. dalis Vilniuje" sheetId="21" r:id="rId1"/>
    <sheet name="I pard. obj. dalies nuotraukos" sheetId="32" r:id="rId2"/>
    <sheet name="II pard. obj. dalis - GIPL" sheetId="31" r:id="rId3"/>
    <sheet name="III pard. obj. dalis Panevėžyje" sheetId="22" r:id="rId4"/>
    <sheet name="III pard. obj. dalies nuotr." sheetId="33" r:id="rId5"/>
  </sheets>
  <definedNames>
    <definedName name="_xlnm._FilterDatabase" localSheetId="0" hidden="1">'I pard. obj. dalis Vilniuje'!$B$4:$H$4</definedName>
    <definedName name="_xlnm._FilterDatabase" localSheetId="3" hidden="1">'III pard. obj. dalis Panevėžyje'!$B$4:$H$4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87" i="22" l="1"/>
  <c r="G15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63" i="22"/>
  <c r="B361" i="22"/>
  <c r="B360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41" i="22"/>
  <c r="B34" i="22"/>
  <c r="B35" i="22"/>
  <c r="B36" i="22"/>
  <c r="B37" i="22"/>
  <c r="B38" i="22"/>
  <c r="B39" i="22"/>
  <c r="B33" i="22"/>
  <c r="B27" i="22"/>
  <c r="B28" i="22"/>
  <c r="B29" i="22"/>
  <c r="B30" i="22"/>
  <c r="B31" i="22"/>
  <c r="B26" i="22"/>
  <c r="B24" i="22"/>
  <c r="B23" i="22"/>
  <c r="B21" i="22"/>
  <c r="B17" i="22"/>
  <c r="B18" i="22"/>
  <c r="B19" i="22"/>
  <c r="B20" i="22"/>
  <c r="B16" i="22"/>
  <c r="B6" i="22"/>
  <c r="B7" i="22"/>
  <c r="B8" i="22"/>
  <c r="B9" i="22"/>
  <c r="B10" i="22"/>
  <c r="B11" i="22"/>
  <c r="B12" i="22"/>
  <c r="B13" i="22"/>
  <c r="B14" i="22"/>
  <c r="B5" i="22"/>
  <c r="G432" i="21"/>
  <c r="B410" i="21"/>
  <c r="B411" i="21"/>
  <c r="B412" i="21"/>
  <c r="B413" i="21"/>
  <c r="B414" i="21"/>
  <c r="B415" i="21"/>
  <c r="B416" i="21"/>
  <c r="B417" i="21"/>
  <c r="B418" i="21"/>
  <c r="B419" i="21"/>
  <c r="B420" i="21"/>
  <c r="B421" i="21"/>
  <c r="B422" i="21"/>
  <c r="B423" i="21"/>
  <c r="B424" i="21"/>
  <c r="B425" i="21"/>
  <c r="B426" i="21"/>
  <c r="B427" i="21"/>
  <c r="B428" i="21"/>
  <c r="B429" i="21"/>
  <c r="B430" i="21"/>
  <c r="B431" i="21"/>
  <c r="B409" i="21"/>
  <c r="B399" i="21"/>
  <c r="B400" i="21"/>
  <c r="B401" i="21"/>
  <c r="B402" i="21"/>
  <c r="B403" i="21"/>
  <c r="B404" i="21"/>
  <c r="B405" i="21"/>
  <c r="B406" i="21"/>
  <c r="B407" i="21"/>
  <c r="B398" i="21"/>
  <c r="B395" i="21"/>
  <c r="B396" i="21"/>
  <c r="B394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225" i="21"/>
  <c r="B226" i="21"/>
  <c r="B227" i="21"/>
  <c r="B228" i="21"/>
  <c r="B229" i="21"/>
  <c r="B230" i="21"/>
  <c r="B231" i="21"/>
  <c r="B232" i="21"/>
  <c r="B233" i="21"/>
  <c r="B234" i="21"/>
  <c r="B235" i="21"/>
  <c r="B236" i="21"/>
  <c r="B237" i="21"/>
  <c r="B238" i="21"/>
  <c r="B239" i="21"/>
  <c r="B240" i="21"/>
  <c r="B241" i="21"/>
  <c r="B242" i="21"/>
  <c r="B243" i="21"/>
  <c r="B244" i="21"/>
  <c r="B245" i="21"/>
  <c r="B246" i="21"/>
  <c r="B247" i="21"/>
  <c r="B248" i="21"/>
  <c r="B249" i="21"/>
  <c r="B250" i="21"/>
  <c r="B251" i="21"/>
  <c r="B252" i="21"/>
  <c r="B253" i="21"/>
  <c r="B254" i="21"/>
  <c r="B255" i="21"/>
  <c r="B256" i="21"/>
  <c r="B257" i="21"/>
  <c r="B258" i="21"/>
  <c r="B259" i="21"/>
  <c r="B260" i="21"/>
  <c r="B261" i="21"/>
  <c r="B262" i="21"/>
  <c r="B263" i="21"/>
  <c r="B264" i="21"/>
  <c r="B265" i="21"/>
  <c r="B266" i="21"/>
  <c r="B267" i="21"/>
  <c r="B268" i="21"/>
  <c r="B269" i="21"/>
  <c r="B270" i="21"/>
  <c r="B271" i="21"/>
  <c r="B272" i="21"/>
  <c r="B273" i="21"/>
  <c r="B274" i="21"/>
  <c r="B275" i="21"/>
  <c r="B276" i="21"/>
  <c r="B277" i="21"/>
  <c r="B278" i="21"/>
  <c r="B279" i="21"/>
  <c r="B280" i="21"/>
  <c r="B281" i="21"/>
  <c r="B282" i="21"/>
  <c r="B283" i="21"/>
  <c r="B284" i="21"/>
  <c r="B285" i="21"/>
  <c r="B286" i="21"/>
  <c r="B287" i="21"/>
  <c r="B288" i="21"/>
  <c r="B289" i="21"/>
  <c r="B290" i="21"/>
  <c r="B291" i="21"/>
  <c r="B292" i="21"/>
  <c r="B293" i="21"/>
  <c r="B294" i="21"/>
  <c r="B295" i="21"/>
  <c r="B296" i="21"/>
  <c r="B297" i="21"/>
  <c r="B298" i="21"/>
  <c r="B299" i="21"/>
  <c r="B300" i="21"/>
  <c r="B301" i="21"/>
  <c r="B302" i="21"/>
  <c r="B303" i="21"/>
  <c r="B304" i="21"/>
  <c r="B305" i="21"/>
  <c r="B306" i="21"/>
  <c r="B307" i="21"/>
  <c r="B308" i="21"/>
  <c r="B309" i="21"/>
  <c r="B310" i="21"/>
  <c r="B311" i="21"/>
  <c r="B312" i="21"/>
  <c r="B313" i="21"/>
  <c r="B314" i="21"/>
  <c r="B315" i="21"/>
  <c r="B316" i="21"/>
  <c r="B317" i="21"/>
  <c r="B318" i="21"/>
  <c r="B319" i="21"/>
  <c r="B320" i="21"/>
  <c r="B321" i="21"/>
  <c r="B322" i="21"/>
  <c r="B323" i="21"/>
  <c r="B324" i="21"/>
  <c r="B325" i="21"/>
  <c r="B326" i="21"/>
  <c r="B327" i="21"/>
  <c r="B328" i="21"/>
  <c r="B329" i="21"/>
  <c r="B330" i="21"/>
  <c r="B331" i="21"/>
  <c r="B332" i="21"/>
  <c r="B333" i="21"/>
  <c r="B334" i="21"/>
  <c r="B335" i="21"/>
  <c r="B336" i="21"/>
  <c r="B337" i="21"/>
  <c r="B338" i="21"/>
  <c r="B339" i="21"/>
  <c r="B340" i="21"/>
  <c r="B341" i="21"/>
  <c r="B342" i="21"/>
  <c r="B343" i="21"/>
  <c r="B344" i="21"/>
  <c r="B345" i="21"/>
  <c r="B346" i="21"/>
  <c r="B347" i="21"/>
  <c r="B348" i="21"/>
  <c r="B349" i="21"/>
  <c r="B350" i="21"/>
  <c r="B351" i="21"/>
  <c r="B352" i="21"/>
  <c r="B353" i="21"/>
  <c r="B354" i="21"/>
  <c r="B355" i="21"/>
  <c r="B356" i="21"/>
  <c r="B357" i="21"/>
  <c r="B358" i="21"/>
  <c r="B359" i="21"/>
  <c r="B360" i="21"/>
  <c r="B361" i="21"/>
  <c r="B362" i="21"/>
  <c r="B363" i="21"/>
  <c r="B364" i="21"/>
  <c r="B365" i="21"/>
  <c r="B366" i="21"/>
  <c r="B367" i="21"/>
  <c r="B368" i="21"/>
  <c r="B369" i="21"/>
  <c r="B370" i="21"/>
  <c r="B371" i="21"/>
  <c r="B372" i="21"/>
  <c r="B373" i="21"/>
  <c r="B374" i="21"/>
  <c r="B375" i="21"/>
  <c r="B376" i="21"/>
  <c r="B377" i="21"/>
  <c r="B378" i="21"/>
  <c r="B379" i="21"/>
  <c r="B380" i="21"/>
  <c r="B381" i="21"/>
  <c r="B382" i="21"/>
  <c r="B383" i="21"/>
  <c r="B384" i="21"/>
  <c r="B385" i="21"/>
  <c r="B386" i="21"/>
  <c r="B387" i="21"/>
  <c r="B388" i="21"/>
  <c r="B389" i="21"/>
  <c r="B390" i="21"/>
  <c r="B391" i="21"/>
  <c r="B392" i="21"/>
  <c r="B96" i="21"/>
  <c r="B94" i="21"/>
  <c r="B93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74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60" i="21"/>
  <c r="B49" i="21"/>
  <c r="B50" i="21"/>
  <c r="B51" i="21"/>
  <c r="B52" i="21"/>
  <c r="B53" i="21"/>
  <c r="B54" i="21"/>
  <c r="B55" i="21"/>
  <c r="B56" i="21"/>
  <c r="B57" i="21"/>
  <c r="B58" i="21"/>
  <c r="B48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9" i="21"/>
  <c r="B6" i="21"/>
  <c r="B7" i="21"/>
  <c r="B5" i="21"/>
  <c r="G73" i="21"/>
  <c r="G59" i="21"/>
  <c r="G8" i="21"/>
  <c r="G47" i="21"/>
  <c r="G362" i="22" l="1"/>
  <c r="G41" i="22" l="1"/>
  <c r="G230" i="22"/>
  <c r="G229" i="22"/>
  <c r="G228" i="22"/>
  <c r="G227" i="22"/>
  <c r="G226" i="22"/>
  <c r="G223" i="22"/>
  <c r="G222" i="22"/>
  <c r="G221" i="22"/>
  <c r="G220" i="22"/>
  <c r="G219" i="22"/>
  <c r="G218" i="22"/>
  <c r="G217" i="22"/>
  <c r="G216" i="22"/>
  <c r="G215" i="22"/>
  <c r="G214" i="22"/>
  <c r="G212" i="22"/>
  <c r="G211" i="22"/>
  <c r="G210" i="22"/>
  <c r="G209" i="22"/>
  <c r="G208" i="22"/>
  <c r="G207" i="22"/>
  <c r="G206" i="22"/>
  <c r="G205" i="22"/>
  <c r="G204" i="22"/>
  <c r="G203" i="22"/>
  <c r="G201" i="22"/>
  <c r="G200" i="22"/>
  <c r="G199" i="22"/>
  <c r="G198" i="22"/>
  <c r="G197" i="22"/>
  <c r="G196" i="22"/>
  <c r="G195" i="22"/>
  <c r="G194" i="22"/>
  <c r="G193" i="22"/>
  <c r="G190" i="22"/>
  <c r="G189" i="22"/>
  <c r="G188" i="22"/>
  <c r="G187" i="22"/>
  <c r="G186" i="22"/>
  <c r="G185" i="22"/>
  <c r="G309" i="22"/>
  <c r="G184" i="22"/>
  <c r="G183" i="22"/>
  <c r="G182" i="22"/>
  <c r="G180" i="22"/>
  <c r="G179" i="22"/>
  <c r="G178" i="22"/>
  <c r="G177" i="22"/>
  <c r="G176" i="22"/>
  <c r="G111" i="22"/>
  <c r="G110" i="22"/>
  <c r="G240" i="22"/>
  <c r="G365" i="22"/>
  <c r="G36" i="22"/>
  <c r="G33" i="22"/>
  <c r="G38" i="22"/>
  <c r="G42" i="22"/>
  <c r="G357" i="22"/>
  <c r="G239" i="22"/>
  <c r="G237" i="22"/>
  <c r="G236" i="22"/>
  <c r="G235" i="22"/>
  <c r="G234" i="22"/>
  <c r="G29" i="22"/>
  <c r="G20" i="22"/>
  <c r="G22" i="22" s="1"/>
  <c r="G363" i="22"/>
  <c r="G310" i="22"/>
  <c r="G28" i="22"/>
  <c r="G175" i="22"/>
  <c r="G174" i="22"/>
  <c r="G173" i="22"/>
  <c r="G171" i="22"/>
  <c r="G170" i="22"/>
  <c r="G364" i="22"/>
  <c r="G169" i="22"/>
  <c r="G168" i="22"/>
  <c r="G167" i="22"/>
  <c r="G165" i="22"/>
  <c r="G163" i="22"/>
  <c r="G162" i="22"/>
  <c r="G161" i="22"/>
  <c r="G160" i="22"/>
  <c r="G159" i="22"/>
  <c r="G158" i="22"/>
  <c r="G157" i="22"/>
  <c r="G156" i="22"/>
  <c r="F380" i="22"/>
  <c r="G380" i="22" s="1"/>
  <c r="G39" i="22"/>
  <c r="G374" i="22"/>
  <c r="G35" i="22"/>
  <c r="G37" i="22"/>
  <c r="G34" i="22"/>
  <c r="G385" i="22"/>
  <c r="G26" i="22"/>
  <c r="G30" i="22"/>
  <c r="G153" i="22"/>
  <c r="G152" i="22"/>
  <c r="G151" i="22"/>
  <c r="G150" i="22"/>
  <c r="G149" i="22"/>
  <c r="G148" i="22"/>
  <c r="G147" i="22"/>
  <c r="G146" i="22"/>
  <c r="G143" i="22"/>
  <c r="G142" i="22"/>
  <c r="G141" i="22"/>
  <c r="G140" i="22"/>
  <c r="G139" i="22"/>
  <c r="G138" i="22"/>
  <c r="G137" i="22"/>
  <c r="G136" i="22"/>
  <c r="G135" i="22"/>
  <c r="G134" i="22"/>
  <c r="G375" i="22"/>
  <c r="G132" i="22"/>
  <c r="G131" i="22"/>
  <c r="G130" i="22"/>
  <c r="G129" i="22"/>
  <c r="G128" i="22"/>
  <c r="G127" i="22"/>
  <c r="G126" i="22"/>
  <c r="G125" i="22"/>
  <c r="G124" i="22"/>
  <c r="G122" i="22"/>
  <c r="G121" i="22"/>
  <c r="G120" i="22"/>
  <c r="G119" i="22"/>
  <c r="G118" i="22"/>
  <c r="G117" i="22"/>
  <c r="G116" i="22"/>
  <c r="G115" i="22"/>
  <c r="G109" i="22"/>
  <c r="G108" i="22"/>
  <c r="G107" i="22"/>
  <c r="G106" i="22"/>
  <c r="G105" i="22"/>
  <c r="G104" i="22"/>
  <c r="G103" i="22"/>
  <c r="G102" i="22"/>
  <c r="G100" i="22"/>
  <c r="G99" i="22"/>
  <c r="G98" i="22"/>
  <c r="G97" i="22"/>
  <c r="G96" i="22"/>
  <c r="G95" i="22"/>
  <c r="G94" i="22"/>
  <c r="G93" i="22"/>
  <c r="G92" i="22"/>
  <c r="G91" i="22"/>
  <c r="G89" i="22"/>
  <c r="G88" i="22"/>
  <c r="G87" i="22"/>
  <c r="G86" i="22"/>
  <c r="G85" i="22"/>
  <c r="G84" i="22"/>
  <c r="G83" i="22"/>
  <c r="G82" i="22"/>
  <c r="G81" i="22"/>
  <c r="G80" i="22"/>
  <c r="G78" i="22"/>
  <c r="G77" i="22"/>
  <c r="G76" i="22"/>
  <c r="G75" i="22"/>
  <c r="G74" i="22"/>
  <c r="G73" i="22"/>
  <c r="G72" i="22"/>
  <c r="G71" i="22"/>
  <c r="G70" i="22"/>
  <c r="G69" i="22"/>
  <c r="G67" i="22"/>
  <c r="G66" i="22"/>
  <c r="G65" i="22"/>
  <c r="G64" i="22"/>
  <c r="G63" i="22"/>
  <c r="G62" i="22"/>
  <c r="G61" i="22"/>
  <c r="G60" i="22"/>
  <c r="G59" i="22"/>
  <c r="G58" i="22"/>
  <c r="G308" i="22"/>
  <c r="G307" i="22"/>
  <c r="G306" i="22"/>
  <c r="G305" i="22"/>
  <c r="G304" i="22"/>
  <c r="G303" i="22"/>
  <c r="G302" i="22"/>
  <c r="G301" i="22"/>
  <c r="G299" i="22"/>
  <c r="G297" i="22"/>
  <c r="G296" i="22"/>
  <c r="G295" i="22"/>
  <c r="G294" i="22"/>
  <c r="G355" i="22"/>
  <c r="G293" i="22"/>
  <c r="G292" i="22"/>
  <c r="G291" i="22"/>
  <c r="G290" i="22"/>
  <c r="G289" i="22"/>
  <c r="G287" i="22"/>
  <c r="G286" i="22"/>
  <c r="G285" i="22"/>
  <c r="G284" i="22"/>
  <c r="G283" i="22"/>
  <c r="G282" i="22"/>
  <c r="G281" i="22"/>
  <c r="G280" i="22"/>
  <c r="G279" i="22"/>
  <c r="G278" i="22"/>
  <c r="G276" i="22"/>
  <c r="G275" i="22"/>
  <c r="G274" i="22"/>
  <c r="G273" i="22"/>
  <c r="G272" i="22"/>
  <c r="G271" i="22"/>
  <c r="G270" i="22"/>
  <c r="G269" i="22"/>
  <c r="G268" i="22"/>
  <c r="G267" i="22"/>
  <c r="G265" i="22"/>
  <c r="G264" i="22"/>
  <c r="G263" i="22"/>
  <c r="G262" i="22"/>
  <c r="G261" i="22"/>
  <c r="G260" i="22"/>
  <c r="G259" i="22"/>
  <c r="G258" i="22"/>
  <c r="G257" i="22"/>
  <c r="G256" i="22"/>
  <c r="G254" i="22"/>
  <c r="G253" i="22"/>
  <c r="G252" i="22"/>
  <c r="G251" i="22"/>
  <c r="G250" i="22"/>
  <c r="G249" i="22"/>
  <c r="G248" i="22"/>
  <c r="G24" i="22"/>
  <c r="G23" i="22"/>
  <c r="G247" i="22"/>
  <c r="G245" i="22"/>
  <c r="G244" i="22"/>
  <c r="G243" i="22"/>
  <c r="G242" i="22"/>
  <c r="G241" i="22"/>
  <c r="G238" i="22"/>
  <c r="G233" i="22"/>
  <c r="G232" i="22"/>
  <c r="G231" i="22"/>
  <c r="G225" i="22"/>
  <c r="G213" i="22"/>
  <c r="G202" i="22"/>
  <c r="G191" i="22"/>
  <c r="G181" i="22"/>
  <c r="G172" i="22"/>
  <c r="G166" i="22"/>
  <c r="G164" i="22"/>
  <c r="G155" i="22"/>
  <c r="G154" i="22"/>
  <c r="G145" i="22"/>
  <c r="G133" i="22"/>
  <c r="G123" i="22"/>
  <c r="G114" i="22"/>
  <c r="G113" i="22"/>
  <c r="G112" i="22"/>
  <c r="G101" i="22"/>
  <c r="G90" i="22"/>
  <c r="G79" i="22"/>
  <c r="G68" i="22"/>
  <c r="G57" i="22"/>
  <c r="G298" i="22"/>
  <c r="G288" i="22"/>
  <c r="G277" i="22"/>
  <c r="G266" i="22"/>
  <c r="G255" i="22"/>
  <c r="G246" i="22"/>
  <c r="G224" i="22"/>
  <c r="G144" i="22"/>
  <c r="G56" i="22"/>
  <c r="G302" i="21"/>
  <c r="G301" i="21"/>
  <c r="G300" i="21"/>
  <c r="G299" i="21"/>
  <c r="G298" i="21"/>
  <c r="G297" i="21"/>
  <c r="G296" i="21"/>
  <c r="G69" i="21"/>
  <c r="G70" i="21"/>
  <c r="G295" i="21"/>
  <c r="G417" i="21"/>
  <c r="G294" i="21"/>
  <c r="G293" i="21"/>
  <c r="G419" i="21"/>
  <c r="G292" i="21"/>
  <c r="G366" i="21"/>
  <c r="G291" i="21"/>
  <c r="G290" i="21"/>
  <c r="G427" i="21"/>
  <c r="G394" i="21"/>
  <c r="G289" i="21"/>
  <c r="G288" i="21"/>
  <c r="G392" i="21"/>
  <c r="G391" i="21"/>
  <c r="G94" i="21"/>
  <c r="G396" i="21"/>
  <c r="G65" i="21"/>
  <c r="G72" i="21"/>
  <c r="G71" i="21"/>
  <c r="G360" i="21"/>
  <c r="G359" i="21"/>
  <c r="G390" i="21"/>
  <c r="G6" i="21"/>
  <c r="G282" i="21"/>
  <c r="G281" i="21"/>
  <c r="G280" i="21"/>
  <c r="G279" i="21"/>
  <c r="G278" i="21"/>
  <c r="G276" i="21"/>
  <c r="G275" i="21"/>
  <c r="G274" i="21"/>
  <c r="G273" i="21"/>
  <c r="G272" i="21"/>
  <c r="G271" i="21"/>
  <c r="G270" i="21"/>
  <c r="G269" i="21"/>
  <c r="G268" i="21"/>
  <c r="G267" i="21"/>
  <c r="G265" i="21"/>
  <c r="G264" i="21"/>
  <c r="G263" i="21"/>
  <c r="G262" i="21"/>
  <c r="G261" i="21"/>
  <c r="G61" i="21"/>
  <c r="G60" i="21"/>
  <c r="G421" i="21"/>
  <c r="G260" i="21"/>
  <c r="G259" i="21"/>
  <c r="F361" i="21"/>
  <c r="G361" i="21" s="1"/>
  <c r="G257" i="21"/>
  <c r="F365" i="21"/>
  <c r="G365" i="21" s="1"/>
  <c r="F364" i="21"/>
  <c r="G364" i="21" s="1"/>
  <c r="G363" i="21"/>
  <c r="G362" i="21"/>
  <c r="G58" i="21"/>
  <c r="F255" i="21"/>
  <c r="G255" i="21" s="1"/>
  <c r="G254" i="21"/>
  <c r="G253" i="21"/>
  <c r="G252" i="21"/>
  <c r="G251" i="21"/>
  <c r="G250" i="21"/>
  <c r="G249" i="21"/>
  <c r="G248" i="21"/>
  <c r="G410" i="21"/>
  <c r="G62" i="21"/>
  <c r="G54" i="21"/>
  <c r="G389" i="21"/>
  <c r="G96" i="21"/>
  <c r="G247" i="21"/>
  <c r="G388" i="21"/>
  <c r="G246" i="21"/>
  <c r="G48" i="21"/>
  <c r="G245" i="21"/>
  <c r="G242" i="21"/>
  <c r="G241" i="21"/>
  <c r="G240" i="21"/>
  <c r="G239" i="21"/>
  <c r="G238" i="21"/>
  <c r="G237" i="21"/>
  <c r="G236" i="21"/>
  <c r="G235" i="21"/>
  <c r="G234" i="21"/>
  <c r="G233" i="21"/>
  <c r="G231" i="21"/>
  <c r="G230" i="21"/>
  <c r="G44" i="21"/>
  <c r="G43" i="21"/>
  <c r="G42" i="21"/>
  <c r="G41" i="21"/>
  <c r="G40" i="21"/>
  <c r="G229" i="21"/>
  <c r="G228" i="21"/>
  <c r="G227" i="21"/>
  <c r="G225" i="21"/>
  <c r="G224" i="21"/>
  <c r="G223" i="21"/>
  <c r="G222" i="21"/>
  <c r="G221" i="21"/>
  <c r="G220" i="21"/>
  <c r="G219" i="21"/>
  <c r="G218" i="21"/>
  <c r="G217" i="21"/>
  <c r="G216" i="21"/>
  <c r="G214" i="21"/>
  <c r="G213" i="21"/>
  <c r="G212" i="21"/>
  <c r="G211" i="21"/>
  <c r="G210" i="21"/>
  <c r="G209" i="21"/>
  <c r="G208" i="21"/>
  <c r="G207" i="21"/>
  <c r="G206" i="21"/>
  <c r="G205" i="21"/>
  <c r="G53" i="21"/>
  <c r="G204" i="21"/>
  <c r="G52" i="21"/>
  <c r="G203" i="21"/>
  <c r="G202" i="21"/>
  <c r="G51" i="21"/>
  <c r="G201" i="21"/>
  <c r="G200" i="21"/>
  <c r="G199" i="21"/>
  <c r="G197" i="21"/>
  <c r="G196" i="21"/>
  <c r="G195" i="21"/>
  <c r="G194" i="21"/>
  <c r="G407" i="21"/>
  <c r="G193" i="21"/>
  <c r="G192" i="21"/>
  <c r="G190" i="21"/>
  <c r="G189" i="21"/>
  <c r="G188" i="21"/>
  <c r="G187" i="21"/>
  <c r="G186" i="21"/>
  <c r="G67" i="21"/>
  <c r="G66" i="21"/>
  <c r="G184" i="21"/>
  <c r="G183" i="21"/>
  <c r="G182" i="21"/>
  <c r="G181" i="21"/>
  <c r="G180" i="21"/>
  <c r="G179" i="21"/>
  <c r="G178" i="21"/>
  <c r="G177" i="21"/>
  <c r="G175" i="21"/>
  <c r="G81" i="21"/>
  <c r="G174" i="21"/>
  <c r="G85" i="21"/>
  <c r="G84" i="21"/>
  <c r="G173" i="21"/>
  <c r="G172" i="21"/>
  <c r="G171" i="21"/>
  <c r="G170" i="21"/>
  <c r="G169" i="21"/>
  <c r="G167" i="21"/>
  <c r="G166" i="21"/>
  <c r="G165" i="21"/>
  <c r="G83" i="21"/>
  <c r="G82" i="21"/>
  <c r="G56" i="21"/>
  <c r="G164" i="21"/>
  <c r="G163" i="21"/>
  <c r="G162" i="21"/>
  <c r="G159" i="21"/>
  <c r="G158" i="21"/>
  <c r="G80" i="21"/>
  <c r="G50" i="21"/>
  <c r="G49" i="21"/>
  <c r="G401" i="21"/>
  <c r="G39" i="21"/>
  <c r="G398" i="21"/>
  <c r="G157" i="21"/>
  <c r="G155" i="21"/>
  <c r="G154" i="21"/>
  <c r="G153" i="21"/>
  <c r="G152" i="21"/>
  <c r="G151" i="21"/>
  <c r="G150" i="21"/>
  <c r="G149" i="21"/>
  <c r="G148" i="21"/>
  <c r="G147" i="21"/>
  <c r="G146" i="21"/>
  <c r="G145" i="21"/>
  <c r="G143" i="21"/>
  <c r="G142" i="21"/>
  <c r="G141" i="21"/>
  <c r="G140" i="21"/>
  <c r="G139" i="21"/>
  <c r="G138" i="21"/>
  <c r="G137" i="21"/>
  <c r="G136" i="21"/>
  <c r="G135" i="21"/>
  <c r="G134" i="21"/>
  <c r="G133" i="21"/>
  <c r="G131" i="21"/>
  <c r="G130" i="21"/>
  <c r="G129" i="21"/>
  <c r="G128" i="21"/>
  <c r="G127" i="21"/>
  <c r="G126" i="21"/>
  <c r="G124" i="21"/>
  <c r="G123" i="21"/>
  <c r="G122" i="21"/>
  <c r="G121" i="21"/>
  <c r="G120" i="21"/>
  <c r="G119" i="21"/>
  <c r="G118" i="21"/>
  <c r="G117" i="21"/>
  <c r="G116" i="21"/>
  <c r="G114" i="21"/>
  <c r="G77" i="21"/>
  <c r="G113" i="21"/>
  <c r="G424" i="21"/>
  <c r="G112" i="21"/>
  <c r="G111" i="21"/>
  <c r="G110" i="21"/>
  <c r="G76" i="21"/>
  <c r="G108" i="21"/>
  <c r="G74" i="21"/>
  <c r="G420" i="21"/>
  <c r="G107" i="21"/>
  <c r="G106" i="21"/>
  <c r="G105" i="21"/>
  <c r="G104" i="21"/>
  <c r="G415" i="21"/>
  <c r="G102" i="21"/>
  <c r="G101" i="21"/>
  <c r="G100" i="21"/>
  <c r="G99" i="21"/>
  <c r="G395" i="21"/>
  <c r="G93" i="21"/>
  <c r="G95" i="21" s="1"/>
  <c r="G75" i="21"/>
  <c r="G387" i="21"/>
  <c r="G386" i="21"/>
  <c r="G358" i="21"/>
  <c r="G357" i="21"/>
  <c r="G356" i="21"/>
  <c r="G355" i="21"/>
  <c r="G354" i="21"/>
  <c r="G353" i="21"/>
  <c r="G352" i="21"/>
  <c r="G351" i="21"/>
  <c r="G349" i="21"/>
  <c r="G348" i="21"/>
  <c r="G347" i="21"/>
  <c r="G346" i="21"/>
  <c r="G345" i="21"/>
  <c r="G344" i="21"/>
  <c r="G343" i="21"/>
  <c r="G342" i="21"/>
  <c r="G341" i="21"/>
  <c r="G340" i="21"/>
  <c r="G337" i="21"/>
  <c r="G336" i="21"/>
  <c r="G335" i="21"/>
  <c r="G334" i="21"/>
  <c r="G333" i="21"/>
  <c r="G332" i="21"/>
  <c r="G331" i="21"/>
  <c r="G330" i="21"/>
  <c r="G329" i="21"/>
  <c r="G328" i="21"/>
  <c r="G325" i="21"/>
  <c r="G324" i="21"/>
  <c r="G323" i="21"/>
  <c r="F55" i="21"/>
  <c r="G413" i="21"/>
  <c r="G90" i="21"/>
  <c r="G322" i="21"/>
  <c r="G319" i="21"/>
  <c r="G318" i="21"/>
  <c r="G91" i="21"/>
  <c r="G317" i="21"/>
  <c r="G316" i="21"/>
  <c r="G315" i="21"/>
  <c r="G314" i="21"/>
  <c r="G313" i="21"/>
  <c r="G312" i="21"/>
  <c r="G311" i="21"/>
  <c r="G308" i="21"/>
  <c r="G307" i="21"/>
  <c r="G306" i="21"/>
  <c r="G305" i="21"/>
  <c r="G304" i="21"/>
  <c r="G303" i="21"/>
  <c r="G89" i="21"/>
  <c r="G88" i="21"/>
  <c r="G87" i="21"/>
  <c r="G86" i="21"/>
  <c r="G285" i="21"/>
  <c r="G284" i="21"/>
  <c r="G283" i="21"/>
  <c r="G277" i="21"/>
  <c r="G266" i="21"/>
  <c r="G258" i="21"/>
  <c r="G256" i="21"/>
  <c r="G64" i="21"/>
  <c r="G63" i="21"/>
  <c r="G414" i="21"/>
  <c r="G232" i="21"/>
  <c r="G226" i="21"/>
  <c r="G215" i="21"/>
  <c r="G416" i="21"/>
  <c r="G198" i="21"/>
  <c r="G191" i="21"/>
  <c r="G185" i="21"/>
  <c r="G176" i="21"/>
  <c r="G168" i="21"/>
  <c r="G161" i="21"/>
  <c r="G156" i="21"/>
  <c r="G79" i="21"/>
  <c r="G144" i="21"/>
  <c r="G78" i="21"/>
  <c r="G132" i="21"/>
  <c r="G125" i="21"/>
  <c r="G115" i="21"/>
  <c r="G109" i="21"/>
  <c r="G103" i="21"/>
  <c r="G98" i="21"/>
  <c r="G350" i="21"/>
  <c r="G338" i="21"/>
  <c r="G326" i="21"/>
  <c r="G320" i="21"/>
  <c r="G309" i="21"/>
  <c r="G286" i="21"/>
  <c r="G243" i="21"/>
  <c r="G92" i="21" l="1"/>
  <c r="G408" i="21"/>
  <c r="G397" i="21"/>
  <c r="G25" i="22"/>
  <c r="G393" i="21"/>
  <c r="G32" i="22"/>
  <c r="G40" i="22"/>
  <c r="G359" i="22"/>
</calcChain>
</file>

<file path=xl/sharedStrings.xml><?xml version="1.0" encoding="utf-8"?>
<sst xmlns="http://schemas.openxmlformats.org/spreadsheetml/2006/main" count="1724" uniqueCount="813">
  <si>
    <t>Eil. Nr.</t>
  </si>
  <si>
    <t>Trumpalaikio turto aprašymas</t>
  </si>
  <si>
    <t>Diametras, DN</t>
  </si>
  <si>
    <t>Mato vienetas</t>
  </si>
  <si>
    <t>Sienelės storis, mm</t>
  </si>
  <si>
    <t>Čiaupas Minskas-Vilnius-Vievis Nr. 1</t>
  </si>
  <si>
    <t>vnt.</t>
  </si>
  <si>
    <t>Čiaupas Minskas-Vilnius-Vievis Nr. 2</t>
  </si>
  <si>
    <t>Vamzdis Nr. 3</t>
  </si>
  <si>
    <t>m</t>
  </si>
  <si>
    <t>Vamzdis Nr. 4</t>
  </si>
  <si>
    <t>Vamzdis Nr. 5</t>
  </si>
  <si>
    <t>Vamzdis Nr. 6</t>
  </si>
  <si>
    <t>Vamzdis Nr. 7</t>
  </si>
  <si>
    <t>Vamzdis Nr. 8</t>
  </si>
  <si>
    <t>Vamzdis Nr. 9</t>
  </si>
  <si>
    <t>Vamzdis Nr. 10</t>
  </si>
  <si>
    <t>Vamzdis Nr. 11</t>
  </si>
  <si>
    <t>Vamzdis Nr. 12</t>
  </si>
  <si>
    <t>Vamzdis Nr. 13</t>
  </si>
  <si>
    <t>Vamzdis Nr. 14</t>
  </si>
  <si>
    <t>Vamzdis Nr. 15</t>
  </si>
  <si>
    <t>Trišakis Nr. 16</t>
  </si>
  <si>
    <t>Vamzdis Nr. 17</t>
  </si>
  <si>
    <t>Trišakis Nr. 18</t>
  </si>
  <si>
    <t>Vamzdis Nr. 19</t>
  </si>
  <si>
    <t>Vamzdis Nr. 20</t>
  </si>
  <si>
    <t>Vamzdis Nr. 21</t>
  </si>
  <si>
    <t>Vamzdis Nr. 22</t>
  </si>
  <si>
    <t>Vamzdis Nr. 23</t>
  </si>
  <si>
    <t>Vamzdis Nr. 24</t>
  </si>
  <si>
    <t>Vamzdis Nr. 25</t>
  </si>
  <si>
    <t>Izoliacinė mova Nr. 26</t>
  </si>
  <si>
    <t>Vamzdis Nr. 27</t>
  </si>
  <si>
    <t>Vamzdis Nr. 28</t>
  </si>
  <si>
    <t>Vamzdis Nr. 29</t>
  </si>
  <si>
    <t>Dokumentacijos dėžutė Nr. 30</t>
  </si>
  <si>
    <t>Stulpas 80x80 , 2,6 m Nr. 31</t>
  </si>
  <si>
    <t>Stulpas apvalus 108x3 mm, 2,26 m Nr. 32</t>
  </si>
  <si>
    <t>Vamzdis Nr. 33</t>
  </si>
  <si>
    <t>Vamzdis Nr. 34</t>
  </si>
  <si>
    <t>Vamzdis Nr. 35</t>
  </si>
  <si>
    <t>Vamzdis Nr. 36</t>
  </si>
  <si>
    <t>Vamzdis Nr. 37</t>
  </si>
  <si>
    <t>Vamzdis Nr. 38</t>
  </si>
  <si>
    <t>Vamzdis Nr. 39</t>
  </si>
  <si>
    <t>Trišakis Nr. 40</t>
  </si>
  <si>
    <t>4,12/1,56</t>
  </si>
  <si>
    <t>Trišakis Nr. 41</t>
  </si>
  <si>
    <t>Trišakis Nr. 42</t>
  </si>
  <si>
    <t>530-2,15 mx 6 mm, 377- 2,4 mx8 mm</t>
  </si>
  <si>
    <t>Trišakis Nr. 43</t>
  </si>
  <si>
    <t>377- 2,37 mx8 mm, 160- 2,66mx6 mm</t>
  </si>
  <si>
    <t>Vamzdis Nr. 44</t>
  </si>
  <si>
    <t>Vamzdis Nr. 45</t>
  </si>
  <si>
    <t>Vamzdis Nr. 46</t>
  </si>
  <si>
    <t>Vamzdis Nr. 47</t>
  </si>
  <si>
    <t>Vamzdis Nr. 48</t>
  </si>
  <si>
    <t>Vamzdis Nr. 49</t>
  </si>
  <si>
    <t>Vamzdis Nr. 50</t>
  </si>
  <si>
    <t>Vamzdis Nr. 51</t>
  </si>
  <si>
    <t>Vamzdis Nr. 52</t>
  </si>
  <si>
    <t>Vamzdis Nr. 53</t>
  </si>
  <si>
    <t>Vamzdis Nr. 54</t>
  </si>
  <si>
    <t>Vamzdis Nr. 55</t>
  </si>
  <si>
    <t>Vamzdis Nr. 56</t>
  </si>
  <si>
    <t>Trišakis su atvamzdžiu Nr. 57</t>
  </si>
  <si>
    <t>Vamzdis Nr. 58</t>
  </si>
  <si>
    <t>Vamzdis Nr. 59</t>
  </si>
  <si>
    <t>Vamzdis Nr. 60</t>
  </si>
  <si>
    <t>Kamštinis čiaupas Nr. 62</t>
  </si>
  <si>
    <t>Trišakis Nr. 63</t>
  </si>
  <si>
    <t>2,46 mx9 mm dn 377,  dn 219 1,05 mx6 mm</t>
  </si>
  <si>
    <t>Dėžė Nr. 64</t>
  </si>
  <si>
    <t>1,15x1,3x0,5 m, metalas 3 mm</t>
  </si>
  <si>
    <t>Čiaupas Nr. 65</t>
  </si>
  <si>
    <t>Stovas Nr. 66</t>
  </si>
  <si>
    <t>Vamzdis Nr. 67</t>
  </si>
  <si>
    <t>Vamzdis Nr. 68</t>
  </si>
  <si>
    <t>Vamzdis Nr. 69</t>
  </si>
  <si>
    <t>Vamzdis Nr. 70</t>
  </si>
  <si>
    <t>Vamzdis Nr. 71</t>
  </si>
  <si>
    <t>Vamzdis Nr. 72</t>
  </si>
  <si>
    <t>Vamzdis Nr. 73</t>
  </si>
  <si>
    <t>Vamzdis Nr. 74</t>
  </si>
  <si>
    <t>Vamzdis Nr. 75</t>
  </si>
  <si>
    <t>Vamzdis Nr. 76</t>
  </si>
  <si>
    <t>Vamzdis Nr. 77</t>
  </si>
  <si>
    <t>Vamzdis Nr. 78</t>
  </si>
  <si>
    <t>Vamzdis Nr. 79</t>
  </si>
  <si>
    <t>Vamzdis Nr. 80</t>
  </si>
  <si>
    <t>Vamzdis Nr. 81</t>
  </si>
  <si>
    <t>Vamzdis Nr. 82</t>
  </si>
  <si>
    <t>Vamzdis Nr. 83</t>
  </si>
  <si>
    <t>Vamzdis Nr. 84</t>
  </si>
  <si>
    <t>Vamzdis Nr. 85</t>
  </si>
  <si>
    <t>Vamzdis Nr. 86</t>
  </si>
  <si>
    <t>Vamzdis Nr. 87</t>
  </si>
  <si>
    <t>Vamzdis Nr. 88</t>
  </si>
  <si>
    <t>Vamzdis Nr. 89</t>
  </si>
  <si>
    <t>Vamzdis Nr. 90</t>
  </si>
  <si>
    <t>Vamzdis Nr. 91</t>
  </si>
  <si>
    <t>Vamzdis Nr. 92</t>
  </si>
  <si>
    <t>Vamzdis Nr. 93</t>
  </si>
  <si>
    <t>Vamzdis Nr. 94</t>
  </si>
  <si>
    <t>Vamzdis Nr. 95</t>
  </si>
  <si>
    <t>Vamzdis Nr. 96</t>
  </si>
  <si>
    <t>Vamzdis Nr. 97</t>
  </si>
  <si>
    <t>Vamzdis su alkūne Nr. 98</t>
  </si>
  <si>
    <t>Vamzdis su alkūne Nr. 99</t>
  </si>
  <si>
    <t>Trišakis Nr. 100</t>
  </si>
  <si>
    <t>Tvoros segmentas 2,5x 2 m Nr. 101</t>
  </si>
  <si>
    <t>Varteliai 0,9x2 mNr. 102</t>
  </si>
  <si>
    <t>Stulpeliai Nr. 103</t>
  </si>
  <si>
    <t>Vamzdis Nr. 104</t>
  </si>
  <si>
    <t>Vamzdis Nr. 105</t>
  </si>
  <si>
    <t>Vamzdis Nr. 106</t>
  </si>
  <si>
    <t>Vamzdis Nr. 107</t>
  </si>
  <si>
    <t>Čiaupas 16-A Nr. 108</t>
  </si>
  <si>
    <t>Čiaupas Nr. 109</t>
  </si>
  <si>
    <t>Reduktorius Nr. 110</t>
  </si>
  <si>
    <t>Intarpas Nr. 111</t>
  </si>
  <si>
    <t>Aikštelė Nr. 112</t>
  </si>
  <si>
    <t>Vamzdis Nr. 113</t>
  </si>
  <si>
    <t>Vamzdis Nr. 114</t>
  </si>
  <si>
    <t>Vamzdis Nr. 115</t>
  </si>
  <si>
    <t>Vamzdis Nr. 116</t>
  </si>
  <si>
    <t>Kreivė Jonavos Nr. 117</t>
  </si>
  <si>
    <t>Trišakis dvigubas Nr. 118</t>
  </si>
  <si>
    <t>Vamzdis Nr. 119</t>
  </si>
  <si>
    <t>Traversa Nr. 120</t>
  </si>
  <si>
    <t>Trišakis Nr. 121</t>
  </si>
  <si>
    <t>3,43 mx1,020x12; +1,4 m</t>
  </si>
  <si>
    <t>Čiaupas 720 Nr. 122</t>
  </si>
  <si>
    <t>Vamzdis Nr. 123</t>
  </si>
  <si>
    <t>Vamzdis Nr. 124</t>
  </si>
  <si>
    <t>Vamzdis Nr. 125</t>
  </si>
  <si>
    <t>Perėjimas Nr. 126</t>
  </si>
  <si>
    <t>Vamzdis Nr. 127</t>
  </si>
  <si>
    <t>Trišakis Nr. 128</t>
  </si>
  <si>
    <t>Vamzdis Nr. 129</t>
  </si>
  <si>
    <t>Vamzdis Nr. 130</t>
  </si>
  <si>
    <t>Vamzdis Nr. 131</t>
  </si>
  <si>
    <t>Lovys Nr. 132</t>
  </si>
  <si>
    <t>Vamzdis Nr. 133</t>
  </si>
  <si>
    <t>Vamzdis Nr. 134</t>
  </si>
  <si>
    <t>Vamzdis Nr. 135</t>
  </si>
  <si>
    <t>Vamzdis Nr. 136</t>
  </si>
  <si>
    <t>Vamzdis Nr. 137</t>
  </si>
  <si>
    <t>Vamzdis Nr. 138</t>
  </si>
  <si>
    <t>Vamzdis Nr. 139</t>
  </si>
  <si>
    <t>Vamzdis Nr. 140</t>
  </si>
  <si>
    <t>Vamzdis Nr. 141</t>
  </si>
  <si>
    <t>Vamzdis Nr. 142</t>
  </si>
  <si>
    <t>Vamzdis Nr. 145</t>
  </si>
  <si>
    <t>Vamzdis Nr. 147</t>
  </si>
  <si>
    <t>Vamzdis Nr. 148</t>
  </si>
  <si>
    <t>Čiaupas I-V-R 31 Nr. 149</t>
  </si>
  <si>
    <t>Čiaupas I-V-R 30A Nr. 150</t>
  </si>
  <si>
    <t>Vamzdis Nr. 151</t>
  </si>
  <si>
    <t>Čiaupas 1-II Maišiagala Nr. 152</t>
  </si>
  <si>
    <t>Čiaupas 1-I Maišiagala Nr. 153</t>
  </si>
  <si>
    <t>Vamzdis Nr. 154</t>
  </si>
  <si>
    <t>Vamzdis Nr. 155</t>
  </si>
  <si>
    <t>Vamzdis Nr. 156</t>
  </si>
  <si>
    <t>Vamzdis Nr. 157</t>
  </si>
  <si>
    <t>Vamzdis Nr. 158</t>
  </si>
  <si>
    <t>Vamzdis Nr. 159</t>
  </si>
  <si>
    <t>Čiaupas 39 B I-V-R Nr. 160</t>
  </si>
  <si>
    <t>Vamzdis Nr. 161</t>
  </si>
  <si>
    <t>Vamzdis Nr. 162</t>
  </si>
  <si>
    <t>Žvakė su perėjimu + 2 čiaupai Nr. 163</t>
  </si>
  <si>
    <t>168-320</t>
  </si>
  <si>
    <t>Vamzdis Nr. 164</t>
  </si>
  <si>
    <t>Čiaupas M-V-V 47B Nr. 165</t>
  </si>
  <si>
    <t>Žvakė su dviem čiaupais Ž-26-2 Nr. 166</t>
  </si>
  <si>
    <t>Čiaupas M-V-V 49 Nr. 167</t>
  </si>
  <si>
    <t>Valdymo spintos dėžė Nr. 168</t>
  </si>
  <si>
    <t>Vamzdis Nr. 169</t>
  </si>
  <si>
    <t>Vamzdis Nr. 170</t>
  </si>
  <si>
    <t>Žvakė su dviem čiaupais Ž-26-1 Nr. 171</t>
  </si>
  <si>
    <t>Vamzdis Nr. 172</t>
  </si>
  <si>
    <t>Vamzdis Nr. 173</t>
  </si>
  <si>
    <t>Vamzdis Nr. 174</t>
  </si>
  <si>
    <t>Vamzdis Nr. 175</t>
  </si>
  <si>
    <t>Žvakė su dviem čiaupais Nr. 176</t>
  </si>
  <si>
    <t>Pneumo valdymas Nr. 177</t>
  </si>
  <si>
    <t>Čiaupas su 1,6 m vamzdžiu M-V-V A44-1</t>
  </si>
  <si>
    <t>Vamzdis Nr. 179</t>
  </si>
  <si>
    <t>Čiaupas LČ-21 Nr. 180</t>
  </si>
  <si>
    <t>Čiaupas M-V-V A44-2 Nr. 181</t>
  </si>
  <si>
    <t>Vamzdis Nr. 182</t>
  </si>
  <si>
    <t>Vamzdis Nr. 183</t>
  </si>
  <si>
    <t>Vamzdis Nr. 184</t>
  </si>
  <si>
    <t>Vamzdis Nr. 185</t>
  </si>
  <si>
    <t>Čiaupas LČ 26 I-V-R Nr. 186</t>
  </si>
  <si>
    <t>Čiaupas LČ 36A I-V-R Nr. 187</t>
  </si>
  <si>
    <t>Žvakė su čiaupu Nr. 188</t>
  </si>
  <si>
    <t>Vamzdis Nr. 189</t>
  </si>
  <si>
    <t>Vamzdis Nr. 190</t>
  </si>
  <si>
    <t>Žvakė Nr. 191</t>
  </si>
  <si>
    <t>Čiaupas su vamzdžiu Nr. 192</t>
  </si>
  <si>
    <t>Žvakė su dviem čiaupais Nr. 193</t>
  </si>
  <si>
    <t>Stovas Nr. 194</t>
  </si>
  <si>
    <t>Stovas Nr. 195</t>
  </si>
  <si>
    <t>Trišakis Nr. 196</t>
  </si>
  <si>
    <t>1,26x4,80</t>
  </si>
  <si>
    <t>Vamzdis Nr. 198</t>
  </si>
  <si>
    <t>Vamzdis Nr. 199</t>
  </si>
  <si>
    <t>Vamzdis Nr. 200</t>
  </si>
  <si>
    <t>Vamzdis Nr. 201</t>
  </si>
  <si>
    <t>Vamzdis Nr. 202</t>
  </si>
  <si>
    <t>Stovas su čiaupu Nr. 203</t>
  </si>
  <si>
    <t>Čiaupas M-V-V A47B Nr. 204</t>
  </si>
  <si>
    <t>Trišakis Nr. 205</t>
  </si>
  <si>
    <t>Trišakis Nr. 206</t>
  </si>
  <si>
    <t>Vamzdis Nr. 207</t>
  </si>
  <si>
    <t>Vamzdis Nr. 208</t>
  </si>
  <si>
    <t>Vamzdis Nr. 209</t>
  </si>
  <si>
    <t>Vamzdis Nr. 210</t>
  </si>
  <si>
    <t>Vamzdis Nr. 211</t>
  </si>
  <si>
    <t>Vamzdis Nr. 212</t>
  </si>
  <si>
    <t>Vamzdis Nr. 213</t>
  </si>
  <si>
    <t>Vamzdis Nr. 214</t>
  </si>
  <si>
    <t>Trišakis Nr. 215</t>
  </si>
  <si>
    <t>Trišakis Nr. 216</t>
  </si>
  <si>
    <t>Vamzdis Nr. 217</t>
  </si>
  <si>
    <t>Vamzdis Nr. 219</t>
  </si>
  <si>
    <t>425-159</t>
  </si>
  <si>
    <t>1,95-1,4</t>
  </si>
  <si>
    <t>Vamzdis Nr. 220</t>
  </si>
  <si>
    <t>Vamzdis Nr. 221</t>
  </si>
  <si>
    <t>Vamzdis Nr. 222</t>
  </si>
  <si>
    <t>Vamzdis Nr. 223</t>
  </si>
  <si>
    <t>Vamzdis Nr. 224</t>
  </si>
  <si>
    <t>Vamzdis Nr. 225</t>
  </si>
  <si>
    <t>Vamzdis Nr. 226</t>
  </si>
  <si>
    <t>Vamzdis Nr. 227</t>
  </si>
  <si>
    <t>Čiaupas 5P Nr. 228</t>
  </si>
  <si>
    <t>Čiaupas 6PB Nr. 229</t>
  </si>
  <si>
    <t>Čiaupas Nr. 230</t>
  </si>
  <si>
    <t>Stulpas su spygliais Nr. 231</t>
  </si>
  <si>
    <t>Stulpas su spygliais Nr. 232</t>
  </si>
  <si>
    <t>Vamzdis Nr. 235</t>
  </si>
  <si>
    <t>Vamzdis Nr. 236</t>
  </si>
  <si>
    <t>Vamzdis Nr. 237</t>
  </si>
  <si>
    <t>Vamzdis Nr. 238</t>
  </si>
  <si>
    <t>Vamzdis Nr. 239</t>
  </si>
  <si>
    <t>Stovas su dviem čiaupais Nr. 240</t>
  </si>
  <si>
    <t>DN50, 2,65 m</t>
  </si>
  <si>
    <t>Valdymo spinta Nr. 241</t>
  </si>
  <si>
    <t>Vamzdis Nr. 242</t>
  </si>
  <si>
    <t>Žvakė su dviem čiaupais Ž-2</t>
  </si>
  <si>
    <t>Vamzdis Nr. 244</t>
  </si>
  <si>
    <t>Žvakės pamatas Nr. 245</t>
  </si>
  <si>
    <t>Vamzdis Nr. 246</t>
  </si>
  <si>
    <t>Vamzdis Nr. 247</t>
  </si>
  <si>
    <t>Vamzdis Nr. 248</t>
  </si>
  <si>
    <t>Vamzdis Nr. 249</t>
  </si>
  <si>
    <t>Vamzdis Nr. 250</t>
  </si>
  <si>
    <t>Vamzdis Nr. 251</t>
  </si>
  <si>
    <t>Vamzdis Nr. 252</t>
  </si>
  <si>
    <t>Stovas Nr. 253</t>
  </si>
  <si>
    <t>Vamzdis Nr. 254</t>
  </si>
  <si>
    <t>Vamzdis Nr. 255</t>
  </si>
  <si>
    <t>Stovas Nr. 256</t>
  </si>
  <si>
    <t>Žvakė su dviem čiaupais Ž-1 Nr. 257</t>
  </si>
  <si>
    <t>219-160</t>
  </si>
  <si>
    <t>Vamzdis Nr. 258</t>
  </si>
  <si>
    <t>Stovas Nr. 259</t>
  </si>
  <si>
    <t>Vamzdis Nr. 260</t>
  </si>
  <si>
    <t>Vamzdis Nr. 261</t>
  </si>
  <si>
    <t>Vamzdis Nr. 262</t>
  </si>
  <si>
    <t>Vamzdis Nr. 263</t>
  </si>
  <si>
    <t>Vamzdis Nr. 264</t>
  </si>
  <si>
    <t>Vamzdis Nr. 265</t>
  </si>
  <si>
    <t>Vamzdis Nr. 266</t>
  </si>
  <si>
    <t>Vamzdis Nr. 267</t>
  </si>
  <si>
    <t>Vamzdis Nr. 268</t>
  </si>
  <si>
    <t>Vamzdis Nr. 269</t>
  </si>
  <si>
    <t>Vamzdis Nr. 270</t>
  </si>
  <si>
    <t>Vamzdis Nr. 271</t>
  </si>
  <si>
    <t>Vamzdis Nr. 272</t>
  </si>
  <si>
    <t>Vamzdis Nr. 273</t>
  </si>
  <si>
    <t>Vamzdis Nr. 274</t>
  </si>
  <si>
    <t>Vamzdis Nr. 275</t>
  </si>
  <si>
    <t>Vamzdis Nr. 276</t>
  </si>
  <si>
    <t>Vamzdis Nr. 277</t>
  </si>
  <si>
    <t>Vamzdis Nr. 278</t>
  </si>
  <si>
    <t>Vamzdis Nr. 279</t>
  </si>
  <si>
    <t>Vamzdis Nr. 280</t>
  </si>
  <si>
    <t>Vamzdis Nr. 281</t>
  </si>
  <si>
    <t>Vamzdis Nr. 282</t>
  </si>
  <si>
    <t>Čiaupas su vamzdžiu Nr. 283</t>
  </si>
  <si>
    <t>Čiaupas su vamzdžiu Nr. 284</t>
  </si>
  <si>
    <t>Čiaupas su vamzdžiu Nr. 285</t>
  </si>
  <si>
    <t>Čiaupas su vamzdžiu Nr. 286</t>
  </si>
  <si>
    <t>Čiaupas su vamzdžiu Nr. 287</t>
  </si>
  <si>
    <t>Vamzdis Nr. 288</t>
  </si>
  <si>
    <t>Vamzdis Nr. 289</t>
  </si>
  <si>
    <t>Vamzdis Nr. 290</t>
  </si>
  <si>
    <t>Vamzdis Nr. 291</t>
  </si>
  <si>
    <t>Vamzdis Nr. 292</t>
  </si>
  <si>
    <t>Vamzdis Nr. 293</t>
  </si>
  <si>
    <t>Vamzdis Nr. 294</t>
  </si>
  <si>
    <t>Vamzdis Nr. 295</t>
  </si>
  <si>
    <t>Vamzdis Nr. 296</t>
  </si>
  <si>
    <t>Vamzdis Nr. 297</t>
  </si>
  <si>
    <t>Vamzdis Nr. 298</t>
  </si>
  <si>
    <t>Vamzdis Nr. 299</t>
  </si>
  <si>
    <t>Vamzdis Nr. 300</t>
  </si>
  <si>
    <t>Vamzdis Nr. 303</t>
  </si>
  <si>
    <t>Vamzdis su čiaupu Nr. 304</t>
  </si>
  <si>
    <t>Vamzdis Nr. 307</t>
  </si>
  <si>
    <t>Vamzdis Butrimonys Nr. 308</t>
  </si>
  <si>
    <t>Vamzdis su čiaupu Nr. 309</t>
  </si>
  <si>
    <t>Stovas Nr. 310</t>
  </si>
  <si>
    <t>Čiaupas nr.1 atšaka į Vandžiogalą  Nr. 311</t>
  </si>
  <si>
    <t>Čiaupas nr.3 atšaka į Vandžiogalą  Nr. 312</t>
  </si>
  <si>
    <t>Čiaupas nr.2 atšaka į Vandžiogalą  Nr. 313</t>
  </si>
  <si>
    <t>Stulpai su spygliais Daškevičiaus DN100x 2 mm</t>
  </si>
  <si>
    <t>3 vnt</t>
  </si>
  <si>
    <t>Aklė nr. 315 DN 720</t>
  </si>
  <si>
    <t>Vamzdis nr. 316</t>
  </si>
  <si>
    <t>Vamzdis nr. 317</t>
  </si>
  <si>
    <t>Vamzdis nr. 318</t>
  </si>
  <si>
    <t>Vamzdis nr. 319</t>
  </si>
  <si>
    <t>Vamzdis nr. 320</t>
  </si>
  <si>
    <t>Vamzdis nr. 327</t>
  </si>
  <si>
    <t>Vamzdis nr. 328</t>
  </si>
  <si>
    <t>Vamzdis nr. 329 3 vnt.</t>
  </si>
  <si>
    <t>Alkūnė nr. 330</t>
  </si>
  <si>
    <t>Stovo antgalis su flanšu nr. 333</t>
  </si>
  <si>
    <t>Vamzdis perpjautas 1/3 nr. 334</t>
  </si>
  <si>
    <t>Vamzdis perpjautas 1/3 nr. 335</t>
  </si>
  <si>
    <t>Vamzdis perpjautas 1/3 nr. 336, 2 vnt.</t>
  </si>
  <si>
    <t>Vamzdis perpjautas 1/3 nr. 337, 2 vnt.</t>
  </si>
  <si>
    <t>Vamzdis nr. 338</t>
  </si>
  <si>
    <t>Vamzdis perpjautas 1/2 nr. 339, 2 vnt.</t>
  </si>
  <si>
    <t>Vamzdis nr. 340</t>
  </si>
  <si>
    <t>Vamzdis nr. 341</t>
  </si>
  <si>
    <t>Lakštas nr. 342, 50x50 cm</t>
  </si>
  <si>
    <t>Stulpai kvadratiniai nr. 343, 80x80x2</t>
  </si>
  <si>
    <t>3 m</t>
  </si>
  <si>
    <t>Stulpai kvadratiniai nr. 344, 60x60x2</t>
  </si>
  <si>
    <t>2,12 m</t>
  </si>
  <si>
    <t>Vamzdis nr. 345</t>
  </si>
  <si>
    <t>Vamzdis nr. 346</t>
  </si>
  <si>
    <t>Vamzdis nr. 347</t>
  </si>
  <si>
    <t>Vamzdis nr. 348</t>
  </si>
  <si>
    <t>Vamzdis nr. 349</t>
  </si>
  <si>
    <t>Vamzdis nr. 350</t>
  </si>
  <si>
    <t>Vamzdis nr. 351</t>
  </si>
  <si>
    <t>Vamzdis nr. 352</t>
  </si>
  <si>
    <t>Vamzdis nr. 353</t>
  </si>
  <si>
    <t>Vamzdis nr. 354</t>
  </si>
  <si>
    <t>Vamzdis nr. 355</t>
  </si>
  <si>
    <t>Vamzdis nr. 356</t>
  </si>
  <si>
    <t>Vamzdis nr. 357</t>
  </si>
  <si>
    <t>Vamzdis nr. 358</t>
  </si>
  <si>
    <t>Vamzdis nr. 359</t>
  </si>
  <si>
    <t>Vamzdis nr. 360</t>
  </si>
  <si>
    <t>Vamzdis nr. 361</t>
  </si>
  <si>
    <t>Vamzdis nr. 362</t>
  </si>
  <si>
    <t>Vamzdis nr. 363</t>
  </si>
  <si>
    <t>Vamzdis nr. 364</t>
  </si>
  <si>
    <t xml:space="preserve">vnt. </t>
  </si>
  <si>
    <t> </t>
  </si>
  <si>
    <t>Alkūnė nr. 378</t>
  </si>
  <si>
    <t>Apkabos nr. 386</t>
  </si>
  <si>
    <t>Vamzdis su čiaupu nr. 387</t>
  </si>
  <si>
    <t>Vamzdis nr.388</t>
  </si>
  <si>
    <t>Vamzdis nr.389</t>
  </si>
  <si>
    <t>Stulpelis nr. 390, 2,5 mx 108 mm</t>
  </si>
  <si>
    <t>Stulpelis nr. 390, 2,5 mx 125 mm</t>
  </si>
  <si>
    <t>Stulpas kvadratinis 80x80, 2 m</t>
  </si>
  <si>
    <t>Varteliai 2x0,9 m</t>
  </si>
  <si>
    <t>Tvoros segmentas 2x2,5 m, nr. 394</t>
  </si>
  <si>
    <t>Alkūnė nr. 396</t>
  </si>
  <si>
    <t>Vamzdis, 6 m, Nr. 398</t>
  </si>
  <si>
    <t>Vamzdis nr. 400</t>
  </si>
  <si>
    <t>Vamzdis nr. 401</t>
  </si>
  <si>
    <t>Vartai nr. 402, 2,55x1 m</t>
  </si>
  <si>
    <t>Sija dvitėjinė nr. 403, aukštis 20 cm, plotis 10 cm</t>
  </si>
  <si>
    <t>Vamzdis nr. 404</t>
  </si>
  <si>
    <t>Vamzdis nr. 405</t>
  </si>
  <si>
    <t>Vamzdis pilnaviduris nr. 406</t>
  </si>
  <si>
    <t>Vamzdis nr. 407</t>
  </si>
  <si>
    <t>Konteineris nr.408</t>
  </si>
  <si>
    <t>85 kg</t>
  </si>
  <si>
    <t>Vamzdis nr. 409</t>
  </si>
  <si>
    <t>Vamzdis nr. 410</t>
  </si>
  <si>
    <t>89-76</t>
  </si>
  <si>
    <t>Keturkampis strypas 1x1 cm, nr. 411</t>
  </si>
  <si>
    <t>Konstrukcija, 50 kg, nr. 412</t>
  </si>
  <si>
    <t>Vamzdis nr. 413</t>
  </si>
  <si>
    <t>Stulpelis kvadratinis 4x6 cm nr. 415</t>
  </si>
  <si>
    <t>Stulpelis apvalus, 7,5 cm nr. 416</t>
  </si>
  <si>
    <t>Spinta Rykantų, nerūdijančio plieno apie 20 m.</t>
  </si>
  <si>
    <t>Vamzdis nr. 418 naujas</t>
  </si>
  <si>
    <t>Vamzdis nr. 419 naujas</t>
  </si>
  <si>
    <t>Vamzdis nr. 423</t>
  </si>
  <si>
    <t>Vamzdis nr. 424</t>
  </si>
  <si>
    <t>Vamzdis nr. 425</t>
  </si>
  <si>
    <t>Vamzdis nr. 426</t>
  </si>
  <si>
    <t>Vamzdis nr. 427</t>
  </si>
  <si>
    <t>Čiaupas LČ 14 nr. 432</t>
  </si>
  <si>
    <t>Vamzdis Nr. 1, DN 275</t>
  </si>
  <si>
    <t>Vamzdis Nr. 2, DN 275</t>
  </si>
  <si>
    <t>Vamzdis Nr. 3, DN 275</t>
  </si>
  <si>
    <t>Vamzdis Nr. 4, DN 275</t>
  </si>
  <si>
    <t>Vamzdis Nr. 5, DN 275</t>
  </si>
  <si>
    <t>Vamzdis Nr. 6, DN 275</t>
  </si>
  <si>
    <t>Vamzdis Nr. 7, DN275</t>
  </si>
  <si>
    <t>Vamzdis Nr. 8, DN 275</t>
  </si>
  <si>
    <t>Vamzdis Nr. 9, DN 430</t>
  </si>
  <si>
    <t>Vamzdis Nr. 10, DN 273</t>
  </si>
  <si>
    <t>Vamzdis Nr. 11, DN 275</t>
  </si>
  <si>
    <t>Vamzdis Nr. 12, DN 220</t>
  </si>
  <si>
    <t>Vamzdis Nr. 13, DN 275</t>
  </si>
  <si>
    <t>Vamzdis Nr. 14, DN 377</t>
  </si>
  <si>
    <t>Vamzdis Nr. 15, DN 275</t>
  </si>
  <si>
    <t>Vamzdis Nr. 16, DN 220</t>
  </si>
  <si>
    <t>Vamzdis Nr. 17, DN 337</t>
  </si>
  <si>
    <t>Vamzdis Nr. 18, DN 330</t>
  </si>
  <si>
    <t>Vamzdis Nr. 19, DN 159</t>
  </si>
  <si>
    <t>Vamzdis Nr. 20, DN 159</t>
  </si>
  <si>
    <t>Vamzdis Nr. 21, DN 168</t>
  </si>
  <si>
    <t>Vamzdis Nr. 22, DN 273</t>
  </si>
  <si>
    <t>Vamzdis Nr. 23, DN 323</t>
  </si>
  <si>
    <t>Vamzdis Nr. 24, DN 277</t>
  </si>
  <si>
    <t>Vamzdis Nr. 25, DN 277</t>
  </si>
  <si>
    <t>Vamzdis Nr. 26, DN 377</t>
  </si>
  <si>
    <t>Vamzdis Nr. 27, DN 159</t>
  </si>
  <si>
    <t>Vamzdis Nr. 28, DN 377</t>
  </si>
  <si>
    <t>Vamzdis Nr. 29, DN 168</t>
  </si>
  <si>
    <t>Vamzdis Nr. 30, DN 168</t>
  </si>
  <si>
    <t>Vamzdis Nr. 31, DN 277</t>
  </si>
  <si>
    <t>Vamzdis Nr. 32, DN 225</t>
  </si>
  <si>
    <t>Vamzdis Nr. 33, DN 377</t>
  </si>
  <si>
    <t>Vamzdis Nr. 34, DN 377</t>
  </si>
  <si>
    <t>Vamzdis Nr. 35, DN 500</t>
  </si>
  <si>
    <t>Vamzdis Nr. 36, DN 323</t>
  </si>
  <si>
    <t>Vamzdis Nr. 37, DN 377</t>
  </si>
  <si>
    <t>Vamzdis Nr. 38, DN 273</t>
  </si>
  <si>
    <t>Vamzdis Nr. 39, DN 377</t>
  </si>
  <si>
    <t>Vamzdis Nr. 40, DN 325</t>
  </si>
  <si>
    <t>Resiveris nr. 41 DN 440</t>
  </si>
  <si>
    <t>Resiveris nr. 42 DN 440</t>
  </si>
  <si>
    <t>Vamzdis Nr. 43, DN 323</t>
  </si>
  <si>
    <t>Vamzdis Nr. 44, DN 273</t>
  </si>
  <si>
    <t>Vamzdis Nr. 45, DN 168</t>
  </si>
  <si>
    <t>Vamzdis Nr. 46, DN 168</t>
  </si>
  <si>
    <t>Vamzdis Nr. 47, DN 377</t>
  </si>
  <si>
    <t>Vamzdis Nr. 48, DN 323</t>
  </si>
  <si>
    <t>Vamzdis Nr. 49, DN 158</t>
  </si>
  <si>
    <t>Vamzdis Nr. 50, DN 530</t>
  </si>
  <si>
    <t>Vamzdis Nr. 51, DN 274</t>
  </si>
  <si>
    <t>Vamzdis Nr. 52, DN 274</t>
  </si>
  <si>
    <t>Vamzdis Nr. 53, DN 333</t>
  </si>
  <si>
    <t>Vamzdis Nr. 54, DN 273</t>
  </si>
  <si>
    <t>Vamzdis Nr. 55, DN 273</t>
  </si>
  <si>
    <t>Vamzdis Nr. 56, DN 323</t>
  </si>
  <si>
    <t>Vamzdis Nr. 57, DN 273</t>
  </si>
  <si>
    <t>Vamzdis Nr. 58, DN 323</t>
  </si>
  <si>
    <t>Vamzdis Nr. 59, DN 380</t>
  </si>
  <si>
    <t>Vamzdis Nr. 60, DN 225</t>
  </si>
  <si>
    <t>Vamzdis Nr. 61, DN 525</t>
  </si>
  <si>
    <t>Vamzdis Nr. 62, DN 323</t>
  </si>
  <si>
    <t>Vamzdis Nr. 63, DN 330</t>
  </si>
  <si>
    <t>Vamzdis Nr. 64, DN 273</t>
  </si>
  <si>
    <t>Vamzdis Nr. 65, DN 273</t>
  </si>
  <si>
    <t>Vamzdis Nr. 66, DN 408</t>
  </si>
  <si>
    <t>Vamzdis Nr. 67, DN 380</t>
  </si>
  <si>
    <t>Vamzdis Nr. 68, DN 330</t>
  </si>
  <si>
    <t>Vamzdis Nr. 69, DN 378</t>
  </si>
  <si>
    <t>Vamzdis Nr. 70, DN 326</t>
  </si>
  <si>
    <t>Vamzdis Nr. 71, DN 323</t>
  </si>
  <si>
    <t>Vamzdis Nr. 72, DN 326</t>
  </si>
  <si>
    <t>Vamzdis Nr. 73, DN 273</t>
  </si>
  <si>
    <t>Vamzdis Nr. 74, DN 378</t>
  </si>
  <si>
    <t>Vamzdis Nr. 75, DN 323</t>
  </si>
  <si>
    <t>Vamzdis Nr. 76, DN 170</t>
  </si>
  <si>
    <t>Vamzdis Nr. 77, DN 273</t>
  </si>
  <si>
    <t>Vamzdis Nr. 78, DN 273</t>
  </si>
  <si>
    <t>Vamzdis Nr. 79, DN 160</t>
  </si>
  <si>
    <t>Vamzdis Nr. 80, DN 377</t>
  </si>
  <si>
    <t>Vamzdis Nr. 81, DN 330</t>
  </si>
  <si>
    <t>Vamzdis Nr. 82, DN 377</t>
  </si>
  <si>
    <t>Vamzdis Nr. 83, DN 223</t>
  </si>
  <si>
    <t>Vamzdis Nr. 84, DN 323</t>
  </si>
  <si>
    <t>Vamzdis su akle Nr. 85, DN 273</t>
  </si>
  <si>
    <t>Vamzdis Nr. 86, DN 170</t>
  </si>
  <si>
    <t>Vamzdis Nr. 87, DN 373</t>
  </si>
  <si>
    <t>Vamzdis Nr. 88, DN 323</t>
  </si>
  <si>
    <t>Vamzdis Nr. 89, DN 273</t>
  </si>
  <si>
    <t>Vamzdis Nr. 90, DN 323</t>
  </si>
  <si>
    <t>Vamzdis Nr. 91, apie 5 vnt.neprieinama</t>
  </si>
  <si>
    <t>Vamzdis Nr. 92, DN 325</t>
  </si>
  <si>
    <t>Vamzdis Nr. 93, DN 1020</t>
  </si>
  <si>
    <t>Vamzdis Nr. 94, DN 1020</t>
  </si>
  <si>
    <t>Vamzdis Nr. 95, DN 1020</t>
  </si>
  <si>
    <t>Vamzdis Nr. 96, DN 1020</t>
  </si>
  <si>
    <t>Vamzdis Nr. 97, DN 1020</t>
  </si>
  <si>
    <t>Vamzdis Nr. 98, DN 1020</t>
  </si>
  <si>
    <t>Vamzdis Nr. 99 su viena akle, DN 275</t>
  </si>
  <si>
    <t>Vamzdis Nr. 100, DN 1020</t>
  </si>
  <si>
    <t>Vamzdis Nr. 101, DN 1020</t>
  </si>
  <si>
    <t>Vamzdis Nr. 102 perpjautas, DN 1020</t>
  </si>
  <si>
    <t>Vamzdis Nr. 103, perpjautas, DN 1020</t>
  </si>
  <si>
    <t>Vamzdis Nr. 104, perpjautas DN 1020</t>
  </si>
  <si>
    <t>Vamzdis Nr. 105, perpjautas DN 1020</t>
  </si>
  <si>
    <t>Vamzdis Nr. 106, perpjautas DN 1020</t>
  </si>
  <si>
    <t>Vamzdis Nr. 107, perpjautas DN 1020</t>
  </si>
  <si>
    <t>Vamzdis Nr. 108, perpjautas DN 1020</t>
  </si>
  <si>
    <t>Vamzdis Nr. 109, perpjautas DN 720</t>
  </si>
  <si>
    <t>Vamzdis Nr. 110, perpjautas DN 720</t>
  </si>
  <si>
    <t>Vamzdis Nr. 111, perpjautas DN 720</t>
  </si>
  <si>
    <t>Vamzdis Nr. 112, perpjautas DN 720</t>
  </si>
  <si>
    <t>Vamzdis Nr. 113, perpjautas DN 720</t>
  </si>
  <si>
    <t>Vamzdis Nr. 114, perpjautas DN 720</t>
  </si>
  <si>
    <t>Vamzdis Nr. 115, perpjautas DN 720</t>
  </si>
  <si>
    <t>Vamzdis Nr. 116, perpjautas DN 720</t>
  </si>
  <si>
    <t>Vamzdis Nr. 117, perpjautas DN 720</t>
  </si>
  <si>
    <t>Vamzdis Nr. 118, perpjautas DN 720</t>
  </si>
  <si>
    <t>Vamzdis Nr. 119, perpjautas DN 720</t>
  </si>
  <si>
    <t>Vamzdis Nr. 120, perpjautas DN 720</t>
  </si>
  <si>
    <t>Vamzdis Nr. 121, perpjautas DN 720</t>
  </si>
  <si>
    <t>Vamzdis Nr. 122, perpjautas DN 720</t>
  </si>
  <si>
    <t>Vamzdis Nr. 123, perpjautas DN 720</t>
  </si>
  <si>
    <t>Vamzdis Nr. 124, perpjautas DN 720</t>
  </si>
  <si>
    <t>Vamzdis Nr. 125, perpjautas DN 720</t>
  </si>
  <si>
    <t>Vamzdis Nr. 126, DN 1020</t>
  </si>
  <si>
    <t>Vamzdis Nr. 127, DN 1020</t>
  </si>
  <si>
    <t>Vamzdis Nr. 128, DN 720</t>
  </si>
  <si>
    <t>Vamzdis Nr. 129, DN 720</t>
  </si>
  <si>
    <t>Vamzdis Nr. 130, DN 720</t>
  </si>
  <si>
    <t>Vamzdis Nr. 131, DN 720</t>
  </si>
  <si>
    <t>Vamzdis Nr. 132, DN 720</t>
  </si>
  <si>
    <t>Vamzdis Nr. 133, DN 720</t>
  </si>
  <si>
    <t>Vamzdis Nr. 134, DN 720</t>
  </si>
  <si>
    <t>Vamzdis Nr. 135, DN 320</t>
  </si>
  <si>
    <t>Vamzdis Nr. 136, DN 320</t>
  </si>
  <si>
    <t>Vamzdis Nr. 137, DN 320</t>
  </si>
  <si>
    <t>Vamzdis Nr. 138, DN 730</t>
  </si>
  <si>
    <t>Vamzdis Nr. 139, DN 720</t>
  </si>
  <si>
    <t>Vamzdis Nr. 140, DN 720</t>
  </si>
  <si>
    <t>Vamzdis Nr. 141, DN 720</t>
  </si>
  <si>
    <t>Vamzdis Nr. 142, DN 720</t>
  </si>
  <si>
    <t>Vamzdis Nr. 143, DN 720</t>
  </si>
  <si>
    <t>Vamzdis Nr. 144, DN 720</t>
  </si>
  <si>
    <t>Vamzdis Nr. 145, DN 720</t>
  </si>
  <si>
    <t>Vamzdis Nr. 146, DN 530</t>
  </si>
  <si>
    <t>Vamzdis Nr. 147, DN 720</t>
  </si>
  <si>
    <t>Vamzdis Nr. 148, DN 377</t>
  </si>
  <si>
    <t>Vamzdis Nr. 149, DN 377</t>
  </si>
  <si>
    <t>Vamzdis Nr. 172, DN 274</t>
  </si>
  <si>
    <t>Vamzdis Nr. 173, DN 178</t>
  </si>
  <si>
    <t>Vamzdis Nr. 174, DN 220</t>
  </si>
  <si>
    <t>Vamzdis Nr. 175, DN 220</t>
  </si>
  <si>
    <t>Vamzdis Nr. 176, DN 220</t>
  </si>
  <si>
    <t>Vamzdis Nr. 177, DN 89</t>
  </si>
  <si>
    <t>Vamzdis Nr. 178, DN 220</t>
  </si>
  <si>
    <t>Vamzdis Nr. 179, DN 220</t>
  </si>
  <si>
    <t>Vamzdis Nr. 180, DN 89</t>
  </si>
  <si>
    <t>Vamzdis Nr. 181, DN 60,3</t>
  </si>
  <si>
    <t>Vamzdis Nr. 182, DN 60,3</t>
  </si>
  <si>
    <t>Vamzdis Nr. 183, DN 60,3</t>
  </si>
  <si>
    <t>Vamzdis Nr. 184, DN 60,3</t>
  </si>
  <si>
    <t>Vamzdis Nr. 185, DN 60,3</t>
  </si>
  <si>
    <t>Vamzdis Nr. 186, DN 60,3</t>
  </si>
  <si>
    <t>Vamzdis Nr. 187, su 2 čiaupais DN 60,3</t>
  </si>
  <si>
    <t>Vamzdis Nr. 188, DN 60,3</t>
  </si>
  <si>
    <t>Vamzdis Nr. 190, DN 60,3</t>
  </si>
  <si>
    <t>Vamzdis Nr. 191, DN 60,3</t>
  </si>
  <si>
    <t>Vamzdis Nr. 192, DN 60,3</t>
  </si>
  <si>
    <t>Vamzdis Nr. 193, DN 60,3</t>
  </si>
  <si>
    <t>Vamzdis Nr. 194, DN 60,3</t>
  </si>
  <si>
    <t>Vamzdis Nr. 195, DN 60,3</t>
  </si>
  <si>
    <t>Vamzdis Nr. 196, DN 89</t>
  </si>
  <si>
    <t>Vamzdis Nr. 197, DN 108</t>
  </si>
  <si>
    <t>Vamzdis Nr. 198, su čiaupu DN 168</t>
  </si>
  <si>
    <t>Vamzdis Nr. 199,  su čiaupu  DN 60,3</t>
  </si>
  <si>
    <t>Vamzdis Nr. 200, su čiaupu DN 60,3</t>
  </si>
  <si>
    <t>Vamzdis Nr. 201, su čiaupu DN 108</t>
  </si>
  <si>
    <t>Vamzdis Nr. 202, su čiaupu DN 159</t>
  </si>
  <si>
    <t>Vamzdis Nr. 203, su 2 čiaupais DN 60,3</t>
  </si>
  <si>
    <t>Vamzdis Nr. 204, su 2 čiaupais DN 60,3</t>
  </si>
  <si>
    <t>Vamzdis Nr. 205, su čiaupu DN 89</t>
  </si>
  <si>
    <t>Vamzdis Nr. 206, su čiaupu DN 110</t>
  </si>
  <si>
    <t>Vamzdis Nr. 207, su 2 čiaupais DN 60,3</t>
  </si>
  <si>
    <t>Trišakis nr.208,DN323</t>
  </si>
  <si>
    <t>Trišakis nr. 209 DN323</t>
  </si>
  <si>
    <t>Apsauginės grotelės 1x1 mm Nr. 210, 30 kg</t>
  </si>
  <si>
    <t>Čiaupas Nr. 211, DN 100</t>
  </si>
  <si>
    <t>Hidraulinio valdymo talpa Nr. 212</t>
  </si>
  <si>
    <t>vnt</t>
  </si>
  <si>
    <t>Impulsinio valdymo spintelė Nr. 213</t>
  </si>
  <si>
    <t>Šturvalas Nr. 214</t>
  </si>
  <si>
    <t>Trosas 25 mm storio Nr. 215</t>
  </si>
  <si>
    <t>Tvoros segmentai 3x2 su rėmu Nr. 216</t>
  </si>
  <si>
    <t>Tvoros tinklas 3x2 Nr. 217</t>
  </si>
  <si>
    <t>Tvoros segmentas 3x2 be rėmo Nr. 218</t>
  </si>
  <si>
    <t>Kampiniai 50mmx50mm Nr. 219</t>
  </si>
  <si>
    <t>Tvoros varteliai 2x0,90 Nr. 220</t>
  </si>
  <si>
    <t>Pilnaviduris strypas Nr. 221, DN 140</t>
  </si>
  <si>
    <t>Vamzdis Nr. 222, DN 711</t>
  </si>
  <si>
    <t>Vamzdis Nr. 223, DN 508</t>
  </si>
  <si>
    <t>Vamzdis Nr. 224, DN 508</t>
  </si>
  <si>
    <t>Vamzdis Nr. 225, DN 508</t>
  </si>
  <si>
    <t>Vamzdis Nr. 226, DN 508</t>
  </si>
  <si>
    <t>Vamzdis Nr. 227, DN 508</t>
  </si>
  <si>
    <t>Vamzdis Nr. 228, DN 711</t>
  </si>
  <si>
    <t>Vamzdis Nr. 229, DN 711</t>
  </si>
  <si>
    <t>Vamzdis Nr. 230, DN 711</t>
  </si>
  <si>
    <t>Čiaupas Nr. 242, DN 50, 30 kg</t>
  </si>
  <si>
    <t>Čiaupas Alksniupiai Nr. 243, DN 109, 145 kg</t>
  </si>
  <si>
    <t>Vamzdis Nr. 244, DN 168, 53 kg</t>
  </si>
  <si>
    <t>Vamzdis Nr. 245, DN 168, 144 kg</t>
  </si>
  <si>
    <t>Vamzdis Nr. 246, DN 108 Alksniupiai, 84 kg</t>
  </si>
  <si>
    <t>Žvakė Nr. 247, DN 108,  Alksniupiai, 49,6 kg</t>
  </si>
  <si>
    <t>Vamzdis Nr. 248, DN 108, Alksniupiai, 84 kg</t>
  </si>
  <si>
    <t>Vamzdis Nr. 249, DN 108, Alksniupiai, 55 kg</t>
  </si>
  <si>
    <t>Trišakis Nr. 250, DN 168-108, 76 kg, atšaka į Pakruojo DSS</t>
  </si>
  <si>
    <t>Vamzdis Nr. 251, DN 89</t>
  </si>
  <si>
    <t>Vamzdis Nr. 252, DN 108, Alksniupiai</t>
  </si>
  <si>
    <t>Vamzdis Nr. 253, DN 89</t>
  </si>
  <si>
    <t>Trišakis Nr. 254, DN 108/168</t>
  </si>
  <si>
    <t>Vamzdis Nr. 255, DN 711</t>
  </si>
  <si>
    <t>Vamzdis Nr. 256, DN 711</t>
  </si>
  <si>
    <t>Vamzdis Nr. 257, DN 711</t>
  </si>
  <si>
    <t>Vamzdis Nr. 258, DN 711</t>
  </si>
  <si>
    <t>Vamzdis Nr. 259, DN 711</t>
  </si>
  <si>
    <t>Vamzdis Nr. 260, DN 711</t>
  </si>
  <si>
    <t>Vamzdis Nr. 261, DN 711</t>
  </si>
  <si>
    <t>Vamzdis Nr. 262, DN 711</t>
  </si>
  <si>
    <t>Vamzdis Nr.263, DN 711</t>
  </si>
  <si>
    <t>Vamzdis Nr. 264, DN 711</t>
  </si>
  <si>
    <t>Vamzdis Nr. 265, DN 711</t>
  </si>
  <si>
    <t>Vamzdis Nr. 266, DN 711</t>
  </si>
  <si>
    <t>Vamzdis Nr. 267, DN 711</t>
  </si>
  <si>
    <t>Vamzdis Nr. 268, DN 711</t>
  </si>
  <si>
    <t>Vamzdis Nr. 269, DN 711</t>
  </si>
  <si>
    <t>Vamzdis Nr. 270, DN 711</t>
  </si>
  <si>
    <t>Vamzdis Nr. 271, DN 711</t>
  </si>
  <si>
    <t>Vamzdis Nr. 272, DN 711</t>
  </si>
  <si>
    <t>Vamzdis Nr. 273, DN 711</t>
  </si>
  <si>
    <t>Vamzdis Nr. 274, DN 711</t>
  </si>
  <si>
    <t>Vamzdis Nr. 275, DN 711</t>
  </si>
  <si>
    <t>Vamzdis Nr. 277, DN 711</t>
  </si>
  <si>
    <t>Vamzdis Nr. 278, DN 711</t>
  </si>
  <si>
    <t>Vamzdis Nr. 279, DN 711</t>
  </si>
  <si>
    <t>Vamzdis Nr. 280, DN 711</t>
  </si>
  <si>
    <t>Vamzdis Nr. 281, DN 711</t>
  </si>
  <si>
    <t>Vamzdis Nr. 282, DN 711</t>
  </si>
  <si>
    <t>Vamzdis Nr. 283, DN 711</t>
  </si>
  <si>
    <t>Vamzdis Nr. 284, DN 711</t>
  </si>
  <si>
    <t>Vamzdis Nr. 285, DN 711</t>
  </si>
  <si>
    <t>Vamzdis Nr. 286, DN 711</t>
  </si>
  <si>
    <t>Vamzdis Nr. 287, DN 711</t>
  </si>
  <si>
    <t>Vamzdis Nr. 288, DN 711</t>
  </si>
  <si>
    <t>Vamzdis Nr. 289, DN 711</t>
  </si>
  <si>
    <t>Vamzdis Nr. 290, DN 711</t>
  </si>
  <si>
    <t>Vamzdis Nr. 291, DN 711</t>
  </si>
  <si>
    <t>Vamzdis Nr. 292, DN 711</t>
  </si>
  <si>
    <t>Vamzdis Nr. 293, DN 711</t>
  </si>
  <si>
    <t>Vamzdis Nr. 294, DN 711</t>
  </si>
  <si>
    <t>Vamzdis Nr. 295, DN 711</t>
  </si>
  <si>
    <t>Vamzdis Nr. 297, DN 711</t>
  </si>
  <si>
    <t>Vamzdis Nr. 298, DN 711</t>
  </si>
  <si>
    <t>Vamzdis Nr. 299, DN 711</t>
  </si>
  <si>
    <t>Vamzdis Nr. 301, DN 711</t>
  </si>
  <si>
    <t>Vamzdis Nr. 303, DN 711</t>
  </si>
  <si>
    <t>Vamzdis Nr. 304, DN 711</t>
  </si>
  <si>
    <t>Žaibolaidis Nr. 306</t>
  </si>
  <si>
    <t>Žaibolaidis Nr. 307</t>
  </si>
  <si>
    <t xml:space="preserve">Vamzdis Nr.308, DN 530 </t>
  </si>
  <si>
    <t>Žiedai 7cm x 8 mm Nr. 309, DN 530</t>
  </si>
  <si>
    <t>Trišakis Nr. 327, DN 329 Nenaudojami, nepritaikyti vidinei diagnostikai</t>
  </si>
  <si>
    <t>Pavara Nr. 332</t>
  </si>
  <si>
    <t>Vamzdis Nr. 336, DN1200</t>
  </si>
  <si>
    <t>Vamzdis Nr. 337, DN1200</t>
  </si>
  <si>
    <t>Vamzdis Nr. 338, DN 277</t>
  </si>
  <si>
    <t>Vamzdis Nr. 339, DN 219</t>
  </si>
  <si>
    <t>Vamzdis Nr. 340, DN 219</t>
  </si>
  <si>
    <t>Vamzdis su alkūne Nr. 341, DN 150</t>
  </si>
  <si>
    <t>Čiaupas Nr. 342, DN 150</t>
  </si>
  <si>
    <t>Vamzdis (žvakės po žeme) Nr. 343, DN 100</t>
  </si>
  <si>
    <t>Tvoros varteliai  Nr. 344</t>
  </si>
  <si>
    <t>Tvoros segmentai  Nr. 345</t>
  </si>
  <si>
    <t>Tvoros stulpai  Nr. 346</t>
  </si>
  <si>
    <t>Žvakė Nr. 347, DN 100</t>
  </si>
  <si>
    <t>Vamzdis Nr. 348, DN 100</t>
  </si>
  <si>
    <t>Sklendė Nr. 349, DN 100</t>
  </si>
  <si>
    <t>Dėžutė metalinė, geltona Nr. 350</t>
  </si>
  <si>
    <t>Plieninis vamzdis</t>
  </si>
  <si>
    <t>-</t>
  </si>
  <si>
    <t>Vamzdis (kreivė) Nr. 305, DN 720</t>
  </si>
  <si>
    <t>Vamzdis Nr. 302, DN 720</t>
  </si>
  <si>
    <t>Vamzdis Nr. 300, DN 720</t>
  </si>
  <si>
    <t>Vamzdis Nr. 296, DN 720</t>
  </si>
  <si>
    <t>Vamzdis Nr. 276, DN 720</t>
  </si>
  <si>
    <t>kg</t>
  </si>
  <si>
    <t>Pavara Lč 21-I</t>
  </si>
  <si>
    <t>Pavara Lč 11-I</t>
  </si>
  <si>
    <t>Čiaupas linijinis</t>
  </si>
  <si>
    <t>Plieninis vamzdis trišakis</t>
  </si>
  <si>
    <t>377x323</t>
  </si>
  <si>
    <t>2,25x1,2</t>
  </si>
  <si>
    <t>529x529</t>
  </si>
  <si>
    <t>1,5x0,9</t>
  </si>
  <si>
    <t>Plieninis vamzdis su alkūne</t>
  </si>
  <si>
    <t>Čiaupas</t>
  </si>
  <si>
    <t>Plieninis vamzdis ir trišakis</t>
  </si>
  <si>
    <t>273x273</t>
  </si>
  <si>
    <t>3,1x1,4</t>
  </si>
  <si>
    <t>529x377</t>
  </si>
  <si>
    <t>529x323,9</t>
  </si>
  <si>
    <t>2,77x1,1</t>
  </si>
  <si>
    <t>Vamzdis DN 219</t>
  </si>
  <si>
    <t>Vamzdis DN 325</t>
  </si>
  <si>
    <t>Vamzdis DN 460</t>
  </si>
  <si>
    <t>Vamzdis DN 108</t>
  </si>
  <si>
    <t>Priešgaisriniai skydai</t>
  </si>
  <si>
    <t>Ultragarsiniai skaitikliai</t>
  </si>
  <si>
    <t>Čiaupai kamštiniai DN 50</t>
  </si>
  <si>
    <t>Kompresorinis stūmoklis su kotu</t>
  </si>
  <si>
    <t>Elektros variklis</t>
  </si>
  <si>
    <t>Aušintuvas</t>
  </si>
  <si>
    <t>Cilindras</t>
  </si>
  <si>
    <t>Kompresorinis vožtuvas</t>
  </si>
  <si>
    <t>Kompresorinio cilindro įvorės</t>
  </si>
  <si>
    <t>Kompresorinio cilindro koto manžeto laikiklis</t>
  </si>
  <si>
    <t>Jėgos cilindro varžtai</t>
  </si>
  <si>
    <t>Tepalų valymo įrenginys PCM2-4</t>
  </si>
  <si>
    <t>Vamzdis Nr. 1</t>
  </si>
  <si>
    <t>Vamzdis Nr. 2</t>
  </si>
  <si>
    <t>Cinkuotas žaibolaidis 21 m, Nr.9</t>
  </si>
  <si>
    <t>Kapos 'Dujos'</t>
  </si>
  <si>
    <t>Nerūšiuotas metalo laužas (kg)</t>
  </si>
  <si>
    <t>Čiaupas Nr. 333, DN 108</t>
  </si>
  <si>
    <t>Čiaupas Nr. 334, DN 89</t>
  </si>
  <si>
    <t>Trišakis plieninis</t>
  </si>
  <si>
    <t>Čiaupas Nr. 241, DN 159 600 kg (požeminis)</t>
  </si>
  <si>
    <t>Pavara rankinė GG40, Nr. 310</t>
  </si>
  <si>
    <t>Pavara valdymo 2M, Nr. 331</t>
  </si>
  <si>
    <t>Pavara čiaupo rankinė Nr. 335</t>
  </si>
  <si>
    <t>Turimas kiekis</t>
  </si>
  <si>
    <t xml:space="preserve">Pasvertas ar pagal formules paskaičiuotas kiekis, 
kg </t>
  </si>
  <si>
    <t>Čiaupai</t>
  </si>
  <si>
    <t>Pavaros</t>
  </si>
  <si>
    <t>Resiveriai</t>
  </si>
  <si>
    <t>Trišakiai</t>
  </si>
  <si>
    <t>Tvoros segmentai</t>
  </si>
  <si>
    <t>Vamzdžiai</t>
  </si>
  <si>
    <t>Žvakės</t>
  </si>
  <si>
    <t>Žaibolaidžiai</t>
  </si>
  <si>
    <t>VISO:</t>
  </si>
  <si>
    <t>Čiaupas žvakinis Ž44 M-V-V Nr. 197</t>
  </si>
  <si>
    <t>Čiaupas 3 G į Grigiškes Nr. 233</t>
  </si>
  <si>
    <t>Čiaupas 4 G į Grigiškes Nr. 234</t>
  </si>
  <si>
    <t>Stovas su čiaupu Nr. 302</t>
  </si>
  <si>
    <t>Čiaupas apvadinis Nr. 61</t>
  </si>
  <si>
    <t>Alkūnės</t>
  </si>
  <si>
    <t>Vamzdis kvadratinis 80x80, nr. 399</t>
  </si>
  <si>
    <t>Stovai</t>
  </si>
  <si>
    <t>Stulpeliai, stulpeliai</t>
  </si>
  <si>
    <t>Vartai, varteliai</t>
  </si>
  <si>
    <t>1.</t>
  </si>
  <si>
    <t>2.</t>
  </si>
  <si>
    <t>3.</t>
  </si>
  <si>
    <t>4.</t>
  </si>
  <si>
    <t>5.</t>
  </si>
  <si>
    <t>Izoliuoti plieniniai vamzdžiai D711 x 12,5 mm, L415ME (HDD ruožams)</t>
  </si>
  <si>
    <t xml:space="preserve">Izoliuoti plieniniai vamzdžiai D711 x 8,0 mm, L415ME </t>
  </si>
  <si>
    <t xml:space="preserve">Izoliuoti plieniniai vamzdžiai D711 x 8,8 mm, L415ME </t>
  </si>
  <si>
    <t xml:space="preserve">Izoliuoti plieniniai vamzdžiai D711 x 11,0 mm, L415ME </t>
  </si>
  <si>
    <t xml:space="preserve">Izoliuoti plieniniai vamzdžiai D508 x 8,0 mm, L415ME </t>
  </si>
  <si>
    <t>Parduodamo metalo laužo techninės specifikacijos</t>
  </si>
  <si>
    <r>
      <rPr>
        <b/>
        <sz val="11"/>
        <color theme="1"/>
        <rFont val="Calibri"/>
        <family val="2"/>
        <charset val="186"/>
        <scheme val="minor"/>
      </rPr>
      <t>Eil. Nr. 396</t>
    </r>
    <r>
      <rPr>
        <sz val="11"/>
        <color theme="1"/>
        <rFont val="Calibri"/>
        <family val="2"/>
        <charset val="186"/>
        <scheme val="minor"/>
      </rPr>
      <t xml:space="preserve"> Aikštelė</t>
    </r>
  </si>
  <si>
    <r>
      <rPr>
        <b/>
        <sz val="11"/>
        <color theme="1"/>
        <rFont val="Calibri"/>
        <family val="2"/>
        <charset val="186"/>
        <scheme val="minor"/>
      </rPr>
      <t>Eil. Nr. 397</t>
    </r>
    <r>
      <rPr>
        <sz val="11"/>
        <color theme="1"/>
        <rFont val="Calibri"/>
        <family val="2"/>
        <charset val="186"/>
        <scheme val="minor"/>
      </rPr>
      <t xml:space="preserve"> Aklė</t>
    </r>
  </si>
  <si>
    <r>
      <rPr>
        <b/>
        <sz val="11"/>
        <color theme="1"/>
        <rFont val="Calibri"/>
        <family val="2"/>
        <charset val="186"/>
        <scheme val="minor"/>
      </rPr>
      <t>Eil. Nr. 1</t>
    </r>
    <r>
      <rPr>
        <sz val="11"/>
        <color theme="1"/>
        <rFont val="Calibri"/>
        <family val="2"/>
        <charset val="186"/>
        <scheme val="minor"/>
      </rPr>
      <t xml:space="preserve"> Alkūnė</t>
    </r>
  </si>
  <si>
    <r>
      <rPr>
        <b/>
        <sz val="11"/>
        <color theme="1"/>
        <rFont val="Calibri"/>
        <family val="2"/>
        <charset val="186"/>
        <scheme val="minor"/>
      </rPr>
      <t>Eil. Nr. 398</t>
    </r>
    <r>
      <rPr>
        <sz val="11"/>
        <color theme="1"/>
        <rFont val="Calibri"/>
        <family val="2"/>
        <charset val="186"/>
        <scheme val="minor"/>
      </rPr>
      <t xml:space="preserve"> Apkabos</t>
    </r>
  </si>
  <si>
    <r>
      <rPr>
        <b/>
        <sz val="11"/>
        <color theme="1"/>
        <rFont val="Calibri"/>
        <family val="2"/>
        <charset val="186"/>
        <scheme val="minor"/>
      </rPr>
      <t>Eil. Nr. 4</t>
    </r>
    <r>
      <rPr>
        <sz val="11"/>
        <color theme="1"/>
        <rFont val="Calibri"/>
        <family val="2"/>
        <charset val="186"/>
        <scheme val="minor"/>
      </rPr>
      <t xml:space="preserve"> Čiaupas 16-A</t>
    </r>
  </si>
  <si>
    <r>
      <rPr>
        <b/>
        <sz val="11"/>
        <color theme="1"/>
        <rFont val="Calibri"/>
        <family val="2"/>
        <charset val="186"/>
        <scheme val="minor"/>
      </rPr>
      <t>Eil. Nr. 21</t>
    </r>
    <r>
      <rPr>
        <sz val="11"/>
        <color theme="1"/>
        <rFont val="Calibri"/>
        <family val="2"/>
        <charset val="186"/>
        <scheme val="minor"/>
      </rPr>
      <t xml:space="preserve"> Čiaupas Minskas-Vilnius-Vievis Nr. 1</t>
    </r>
  </si>
  <si>
    <r>
      <rPr>
        <b/>
        <sz val="11"/>
        <color theme="1"/>
        <rFont val="Calibri"/>
        <family val="2"/>
        <charset val="186"/>
        <scheme val="minor"/>
      </rPr>
      <t xml:space="preserve">Eil. Nr. 22 </t>
    </r>
    <r>
      <rPr>
        <sz val="11"/>
        <color theme="1"/>
        <rFont val="Calibri"/>
        <family val="2"/>
        <charset val="186"/>
        <scheme val="minor"/>
      </rPr>
      <t>Čiaupas Minskas-Vilnius-Vievis Nr. 2</t>
    </r>
  </si>
  <si>
    <r>
      <rPr>
        <b/>
        <sz val="11"/>
        <color theme="1"/>
        <rFont val="Calibri"/>
        <family val="2"/>
        <charset val="186"/>
        <scheme val="minor"/>
      </rPr>
      <t>Eil. Nr. 27</t>
    </r>
    <r>
      <rPr>
        <sz val="11"/>
        <color theme="1"/>
        <rFont val="Calibri"/>
        <family val="2"/>
        <charset val="186"/>
        <scheme val="minor"/>
      </rPr>
      <t xml:space="preserve"> Čiaupas</t>
    </r>
  </si>
  <si>
    <r>
      <rPr>
        <b/>
        <sz val="11"/>
        <color theme="1"/>
        <rFont val="Calibri"/>
        <family val="2"/>
        <charset val="186"/>
        <scheme val="minor"/>
      </rPr>
      <t>Eil. Nr. 41</t>
    </r>
    <r>
      <rPr>
        <sz val="11"/>
        <color theme="1"/>
        <rFont val="Calibri"/>
        <family val="2"/>
        <charset val="186"/>
        <scheme val="minor"/>
      </rPr>
      <t xml:space="preserve"> Kamštinis čiaupas</t>
    </r>
  </si>
  <si>
    <r>
      <rPr>
        <b/>
        <sz val="11"/>
        <color theme="1"/>
        <rFont val="Calibri"/>
        <family val="2"/>
        <charset val="186"/>
        <scheme val="minor"/>
      </rPr>
      <t xml:space="preserve">Eil. Nr. 401 </t>
    </r>
    <r>
      <rPr>
        <sz val="11"/>
        <color theme="1"/>
        <rFont val="Calibri"/>
        <family val="2"/>
        <charset val="186"/>
        <scheme val="minor"/>
      </rPr>
      <t>Dokumentacijos dėžė</t>
    </r>
  </si>
  <si>
    <r>
      <rPr>
        <b/>
        <sz val="11"/>
        <color theme="1"/>
        <rFont val="Calibri"/>
        <family val="2"/>
        <charset val="186"/>
        <scheme val="minor"/>
      </rPr>
      <t xml:space="preserve">Eil. Nr. 408 </t>
    </r>
    <r>
      <rPr>
        <sz val="11"/>
        <color theme="1"/>
        <rFont val="Calibri"/>
        <family val="2"/>
        <charset val="186"/>
        <scheme val="minor"/>
      </rPr>
      <t>Lakštas</t>
    </r>
  </si>
  <si>
    <r>
      <t>Eil. Nr. 411</t>
    </r>
    <r>
      <rPr>
        <sz val="11"/>
        <color theme="1"/>
        <rFont val="Calibri"/>
        <family val="2"/>
        <charset val="186"/>
        <scheme val="minor"/>
      </rPr>
      <t xml:space="preserve"> Perėjimas</t>
    </r>
  </si>
  <si>
    <r>
      <rPr>
        <b/>
        <sz val="11"/>
        <color theme="1"/>
        <rFont val="Calibri"/>
        <family val="2"/>
        <charset val="186"/>
        <scheme val="minor"/>
      </rPr>
      <t>Eil. Nr. 413</t>
    </r>
    <r>
      <rPr>
        <sz val="11"/>
        <color theme="1"/>
        <rFont val="Calibri"/>
        <family val="2"/>
        <charset val="186"/>
        <scheme val="minor"/>
      </rPr>
      <t xml:space="preserve"> Reduktorius</t>
    </r>
  </si>
  <si>
    <r>
      <t>Eil. Nr. 52</t>
    </r>
    <r>
      <rPr>
        <sz val="11"/>
        <color theme="1"/>
        <rFont val="Calibri"/>
        <family val="2"/>
        <charset val="186"/>
        <scheme val="minor"/>
      </rPr>
      <t xml:space="preserve"> Stovo antgalis su flanšu</t>
    </r>
  </si>
  <si>
    <r>
      <t>Eil. Nr. 416</t>
    </r>
    <r>
      <rPr>
        <sz val="11"/>
        <color theme="1"/>
        <rFont val="Calibri"/>
        <family val="2"/>
        <charset val="186"/>
        <scheme val="minor"/>
      </rPr>
      <t xml:space="preserve"> Traversa</t>
    </r>
  </si>
  <si>
    <r>
      <rPr>
        <b/>
        <sz val="11"/>
        <color theme="1"/>
        <rFont val="Calibri"/>
        <family val="2"/>
        <charset val="186"/>
        <scheme val="minor"/>
      </rPr>
      <t xml:space="preserve">Eil. Nr. 417 </t>
    </r>
    <r>
      <rPr>
        <sz val="11"/>
        <color theme="1"/>
        <rFont val="Calibri"/>
        <family val="2"/>
        <charset val="186"/>
        <scheme val="minor"/>
      </rPr>
      <t>Valdymo spinta</t>
    </r>
  </si>
  <si>
    <r>
      <rPr>
        <b/>
        <sz val="11"/>
        <color theme="1"/>
        <rFont val="Calibri"/>
        <family val="2"/>
        <charset val="186"/>
        <scheme val="minor"/>
      </rPr>
      <t>Eil. Nr. 384</t>
    </r>
    <r>
      <rPr>
        <sz val="11"/>
        <color theme="1"/>
        <rFont val="Calibri"/>
        <family val="2"/>
        <charset val="186"/>
        <scheme val="minor"/>
      </rPr>
      <t xml:space="preserve"> Tvoros segmentai</t>
    </r>
  </si>
  <si>
    <r>
      <rPr>
        <b/>
        <sz val="11"/>
        <color theme="1"/>
        <rFont val="Calibri"/>
        <family val="2"/>
        <charset val="186"/>
        <scheme val="minor"/>
      </rPr>
      <t>Eil. Nr. 402</t>
    </r>
    <r>
      <rPr>
        <sz val="11"/>
        <color theme="1"/>
        <rFont val="Calibri"/>
        <family val="2"/>
        <charset val="186"/>
        <scheme val="minor"/>
      </rPr>
      <t xml:space="preserve"> Intarpas</t>
    </r>
  </si>
  <si>
    <r>
      <rPr>
        <b/>
        <sz val="11"/>
        <color theme="1"/>
        <rFont val="Calibri"/>
        <family val="2"/>
        <charset val="186"/>
        <scheme val="minor"/>
      </rPr>
      <t>Eil. Nr. 13</t>
    </r>
    <r>
      <rPr>
        <sz val="11"/>
        <color theme="1"/>
        <rFont val="Calibri"/>
        <family val="2"/>
        <charset val="186"/>
        <scheme val="minor"/>
      </rPr>
      <t xml:space="preserve"> Čiaupas apvadinis</t>
    </r>
  </si>
  <si>
    <r>
      <rPr>
        <b/>
        <sz val="11"/>
        <color theme="1"/>
        <rFont val="Calibri"/>
        <family val="2"/>
        <charset val="186"/>
        <scheme val="minor"/>
      </rPr>
      <t>Eil. Nr. 410</t>
    </r>
    <r>
      <rPr>
        <sz val="11"/>
        <color theme="1"/>
        <rFont val="Calibri"/>
        <family val="2"/>
        <charset val="186"/>
        <scheme val="minor"/>
      </rPr>
      <t xml:space="preserve"> Nerūšiuotas metalo laužas</t>
    </r>
  </si>
  <si>
    <r>
      <rPr>
        <b/>
        <sz val="11"/>
        <color theme="1"/>
        <rFont val="Calibri"/>
        <family val="2"/>
        <charset val="186"/>
        <scheme val="minor"/>
      </rPr>
      <t>Eil. Nr. 356</t>
    </r>
    <r>
      <rPr>
        <sz val="11"/>
        <color theme="1"/>
        <rFont val="Calibri"/>
        <family val="2"/>
        <charset val="186"/>
        <scheme val="minor"/>
      </rPr>
      <t xml:space="preserve"> Aušintuvas</t>
    </r>
  </si>
  <si>
    <r>
      <rPr>
        <b/>
        <sz val="11"/>
        <color theme="1"/>
        <rFont val="Calibri"/>
        <family val="2"/>
        <charset val="186"/>
        <scheme val="minor"/>
      </rPr>
      <t>Eil. Nr. 357</t>
    </r>
    <r>
      <rPr>
        <sz val="11"/>
        <color theme="1"/>
        <rFont val="Calibri"/>
        <family val="2"/>
        <charset val="186"/>
        <scheme val="minor"/>
      </rPr>
      <t xml:space="preserve"> Cilindras</t>
    </r>
  </si>
  <si>
    <r>
      <rPr>
        <b/>
        <sz val="11"/>
        <color theme="1"/>
        <rFont val="Calibri"/>
        <family val="2"/>
        <charset val="186"/>
        <scheme val="minor"/>
      </rPr>
      <t>Eil. Nr. 359</t>
    </r>
    <r>
      <rPr>
        <sz val="11"/>
        <color theme="1"/>
        <rFont val="Calibri"/>
        <family val="2"/>
        <charset val="186"/>
        <scheme val="minor"/>
      </rPr>
      <t xml:space="preserve"> Elektros variklis</t>
    </r>
  </si>
  <si>
    <r>
      <rPr>
        <b/>
        <sz val="11"/>
        <color theme="1"/>
        <rFont val="Calibri"/>
        <family val="2"/>
        <charset val="186"/>
        <scheme val="minor"/>
      </rPr>
      <t>Eil. Nr. 367</t>
    </r>
    <r>
      <rPr>
        <sz val="11"/>
        <color theme="1"/>
        <rFont val="Calibri"/>
        <family val="2"/>
        <charset val="186"/>
        <scheme val="minor"/>
      </rPr>
      <t xml:space="preserve"> Kompresorinis stūmoklis su kotu</t>
    </r>
  </si>
  <si>
    <r>
      <rPr>
        <b/>
        <sz val="11"/>
        <color theme="1"/>
        <rFont val="Calibri"/>
        <family val="2"/>
        <charset val="186"/>
        <scheme val="minor"/>
      </rPr>
      <t xml:space="preserve">Eil. Nr. 11 </t>
    </r>
    <r>
      <rPr>
        <sz val="11"/>
        <color theme="1"/>
        <rFont val="Calibri"/>
        <family val="2"/>
        <charset val="186"/>
        <scheme val="minor"/>
      </rPr>
      <t>Rankinė pavara</t>
    </r>
  </si>
  <si>
    <r>
      <t xml:space="preserve">Eil. Nr. 370 </t>
    </r>
    <r>
      <rPr>
        <sz val="11"/>
        <color theme="1"/>
        <rFont val="Calibri"/>
        <family val="2"/>
        <charset val="186"/>
        <scheme val="minor"/>
      </rPr>
      <t>Priešgaisriniai skydai</t>
    </r>
  </si>
  <si>
    <r>
      <rPr>
        <b/>
        <sz val="11"/>
        <color theme="1"/>
        <rFont val="Calibri"/>
        <family val="2"/>
        <charset val="186"/>
        <scheme val="minor"/>
      </rPr>
      <t>Eil. Nr. 30</t>
    </r>
    <r>
      <rPr>
        <sz val="11"/>
        <color theme="1"/>
        <rFont val="Calibri"/>
        <family val="2"/>
        <charset val="186"/>
        <scheme val="minor"/>
      </rPr>
      <t xml:space="preserve"> Tvoros varteliai</t>
    </r>
  </si>
  <si>
    <r>
      <rPr>
        <b/>
        <sz val="11"/>
        <color theme="1"/>
        <rFont val="Calibri"/>
        <family val="2"/>
        <charset val="186"/>
        <scheme val="minor"/>
      </rPr>
      <t>Eil. Nr. 375</t>
    </r>
    <r>
      <rPr>
        <sz val="11"/>
        <color theme="1"/>
        <rFont val="Calibri"/>
        <family val="2"/>
        <charset val="186"/>
        <scheme val="minor"/>
      </rPr>
      <t xml:space="preserve"> Ultragarsiniai skaitikliai</t>
    </r>
  </si>
  <si>
    <r>
      <t xml:space="preserve">Eil. Nr. 346 </t>
    </r>
    <r>
      <rPr>
        <sz val="11"/>
        <color theme="1"/>
        <rFont val="Calibri"/>
        <family val="2"/>
        <charset val="186"/>
        <scheme val="minor"/>
      </rPr>
      <t>Vamzdis su akle</t>
    </r>
  </si>
  <si>
    <r>
      <t xml:space="preserve">Eil. Nr. 352 </t>
    </r>
    <r>
      <rPr>
        <sz val="11"/>
        <color theme="1"/>
        <rFont val="Calibri"/>
        <family val="2"/>
        <charset val="186"/>
        <scheme val="minor"/>
      </rPr>
      <t>Žiedai</t>
    </r>
  </si>
  <si>
    <r>
      <rPr>
        <b/>
        <sz val="11"/>
        <color theme="1"/>
        <rFont val="Calibri"/>
        <family val="2"/>
        <charset val="186"/>
        <scheme val="minor"/>
      </rPr>
      <t xml:space="preserve">Eil. Nr. 384 </t>
    </r>
    <r>
      <rPr>
        <sz val="11"/>
        <color theme="1"/>
        <rFont val="Calibri"/>
        <family val="2"/>
        <charset val="186"/>
        <scheme val="minor"/>
      </rPr>
      <t>Varteliai</t>
    </r>
  </si>
  <si>
    <t>III pardavimo objekto dalies - metalo laužo Panevėžio regione - nuotraukos</t>
  </si>
  <si>
    <t>I pardavimo objekto dalies - metalo laužo Vilniaus regione - nuotraukos</t>
  </si>
  <si>
    <r>
      <rPr>
        <b/>
        <sz val="11"/>
        <color theme="1"/>
        <rFont val="Calibri"/>
        <family val="2"/>
        <charset val="186"/>
        <scheme val="minor"/>
      </rPr>
      <t xml:space="preserve">Eil. Nr. 139 </t>
    </r>
    <r>
      <rPr>
        <sz val="11"/>
        <color theme="1"/>
        <rFont val="Calibri"/>
        <family val="2"/>
        <charset val="186"/>
        <scheme val="minor"/>
      </rPr>
      <t>Vamzdis su čiaupu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</si>
</sst>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  <charset val="186"/>
      <scheme val="minor"/>
    </font>
    <font>
      <sz val="11"/>
      <color rgb="FF000000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91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 vertical="center"/>
    </xf>
    <xf numFmtId="2" fontId="0" fillId="0" borderId="0" xfId="0" applyNumberFormat="1" applyFill="1"/>
    <xf numFmtId="0" fontId="2" fillId="0" borderId="2" xfId="0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2" fontId="0" fillId="0" borderId="0" xfId="0" applyNumberFormat="1" applyFont="1"/>
    <xf numFmtId="0" fontId="5" fillId="0" borderId="2" xfId="0" applyNumberFormat="1" applyFont="1" applyBorder="1" applyAlignment="1">
      <alignment horizontal="right"/>
    </xf>
    <xf numFmtId="0" fontId="2" fillId="0" borderId="2" xfId="0" applyNumberFormat="1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NumberFormat="1" applyFont="1"/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2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wrapText="1"/>
    </xf>
    <xf numFmtId="2" fontId="2" fillId="0" borderId="2" xfId="0" applyNumberFormat="1" applyFont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2" xfId="0" applyFont="1" applyBorder="1" applyAlignment="1">
      <alignment horizontal="right"/>
    </xf>
    <xf numFmtId="0" fontId="0" fillId="0" borderId="2" xfId="0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/>
    </xf>
    <xf numFmtId="0" fontId="2" fillId="4" borderId="2" xfId="0" applyNumberFormat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" fontId="7" fillId="4" borderId="2" xfId="0" applyNumberFormat="1" applyFont="1" applyFill="1" applyBorder="1" applyAlignment="1">
      <alignment horizontal="center" vertical="center" wrapText="1"/>
    </xf>
    <xf numFmtId="1" fontId="6" fillId="4" borderId="2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1" fontId="0" fillId="4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wrapText="1"/>
    </xf>
    <xf numFmtId="0" fontId="0" fillId="0" borderId="0" xfId="0" applyAlignment="1"/>
    <xf numFmtId="1" fontId="0" fillId="0" borderId="2" xfId="0" applyNumberForma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/>
    <xf numFmtId="0" fontId="8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9" fillId="0" borderId="2" xfId="1" applyFill="1" applyBorder="1" applyAlignment="1">
      <alignment horizontal="center"/>
    </xf>
    <xf numFmtId="0" fontId="9" fillId="0" borderId="0" xfId="1" applyFill="1" applyAlignment="1">
      <alignment horizontal="center"/>
    </xf>
    <xf numFmtId="1" fontId="9" fillId="0" borderId="2" xfId="1" applyNumberFormat="1" applyFill="1" applyBorder="1" applyAlignment="1">
      <alignment horizontal="center" vertical="center" wrapText="1"/>
    </xf>
    <xf numFmtId="0" fontId="9" fillId="0" borderId="2" xfId="1" applyFill="1" applyBorder="1" applyAlignment="1">
      <alignment horizontal="center" vertical="center"/>
    </xf>
    <xf numFmtId="0" fontId="9" fillId="0" borderId="2" xfId="1" applyFill="1" applyBorder="1" applyAlignment="1">
      <alignment horizontal="center" vertical="center" wrapText="1"/>
    </xf>
    <xf numFmtId="1" fontId="9" fillId="0" borderId="2" xfId="1" applyNumberFormat="1" applyBorder="1" applyAlignment="1">
      <alignment horizontal="center" vertical="center" wrapText="1"/>
    </xf>
    <xf numFmtId="1" fontId="9" fillId="2" borderId="2" xfId="1" applyNumberFormat="1" applyFill="1" applyBorder="1" applyAlignment="1">
      <alignment horizontal="center" vertical="center" wrapText="1"/>
    </xf>
    <xf numFmtId="1" fontId="9" fillId="0" borderId="2" xfId="1" applyNumberFormat="1" applyBorder="1" applyAlignment="1">
      <alignment horizontal="center" vertical="center"/>
    </xf>
  </cellXfs>
  <cellStyles count="2">
    <cellStyle name="Hipersaitas" xfId="1" builtinId="8"/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0" Type="http://schemas.openxmlformats.org/officeDocument/2006/relationships/image" Target="../media/image31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0</xdr:colOff>
      <xdr:row>18</xdr:row>
      <xdr:rowOff>1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7280B4AE-C470-4130-8A00-363B22443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8640"/>
          <a:ext cx="3657600" cy="256032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21</xdr:row>
      <xdr:rowOff>0</xdr:rowOff>
    </xdr:from>
    <xdr:to>
      <xdr:col>7</xdr:col>
      <xdr:colOff>0</xdr:colOff>
      <xdr:row>34</xdr:row>
      <xdr:rowOff>0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47F34263-A462-4AB1-B407-BCBF8C86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3897086"/>
          <a:ext cx="3657601" cy="240574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1</xdr:rowOff>
    </xdr:from>
    <xdr:to>
      <xdr:col>7</xdr:col>
      <xdr:colOff>0</xdr:colOff>
      <xdr:row>50</xdr:row>
      <xdr:rowOff>1242</xdr:rowOff>
    </xdr:to>
    <xdr:pic>
      <xdr:nvPicPr>
        <xdr:cNvPr id="5" name="Paveikslėlis 4">
          <a:extLst>
            <a:ext uri="{FF2B5EF4-FFF2-40B4-BE49-F238E27FC236}">
              <a16:creationId xmlns:a16="http://schemas.microsoft.com/office/drawing/2014/main" id="{CFB1A143-B646-4570-A33B-D01F7756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6583681"/>
          <a:ext cx="3657599" cy="23774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179916</xdr:rowOff>
    </xdr:from>
    <xdr:to>
      <xdr:col>7</xdr:col>
      <xdr:colOff>0</xdr:colOff>
      <xdr:row>67</xdr:row>
      <xdr:rowOff>0</xdr:rowOff>
    </xdr:to>
    <xdr:pic>
      <xdr:nvPicPr>
        <xdr:cNvPr id="7" name="Paveikslėlis 6">
          <a:extLst>
            <a:ext uri="{FF2B5EF4-FFF2-40B4-BE49-F238E27FC236}">
              <a16:creationId xmlns:a16="http://schemas.microsoft.com/office/drawing/2014/main" id="{D12409A2-431E-4265-AFA7-56BF9933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" y="9588499"/>
          <a:ext cx="3683000" cy="251883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14</xdr:col>
      <xdr:colOff>0</xdr:colOff>
      <xdr:row>18</xdr:row>
      <xdr:rowOff>1</xdr:rowOff>
    </xdr:to>
    <xdr:pic>
      <xdr:nvPicPr>
        <xdr:cNvPr id="9" name="Paveikslėlis 8">
          <a:extLst>
            <a:ext uri="{FF2B5EF4-FFF2-40B4-BE49-F238E27FC236}">
              <a16:creationId xmlns:a16="http://schemas.microsoft.com/office/drawing/2014/main" id="{2AC3EED7-E746-44A9-8F90-67E245469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943" y="555171"/>
          <a:ext cx="3657600" cy="25908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1</xdr:rowOff>
    </xdr:from>
    <xdr:to>
      <xdr:col>14</xdr:col>
      <xdr:colOff>0</xdr:colOff>
      <xdr:row>34</xdr:row>
      <xdr:rowOff>0</xdr:rowOff>
    </xdr:to>
    <xdr:pic>
      <xdr:nvPicPr>
        <xdr:cNvPr id="11" name="Paveikslėlis 10">
          <a:extLst>
            <a:ext uri="{FF2B5EF4-FFF2-40B4-BE49-F238E27FC236}">
              <a16:creationId xmlns:a16="http://schemas.microsoft.com/office/drawing/2014/main" id="{BF9BA94E-B71C-4BEB-9585-D5EFDD8E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943" y="3701144"/>
          <a:ext cx="3657600" cy="240574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14</xdr:col>
      <xdr:colOff>0</xdr:colOff>
      <xdr:row>67</xdr:row>
      <xdr:rowOff>1</xdr:rowOff>
    </xdr:to>
    <xdr:pic>
      <xdr:nvPicPr>
        <xdr:cNvPr id="13" name="Paveikslėlis 12">
          <a:extLst>
            <a:ext uri="{FF2B5EF4-FFF2-40B4-BE49-F238E27FC236}">
              <a16:creationId xmlns:a16="http://schemas.microsoft.com/office/drawing/2014/main" id="{7139F7E6-13E7-4FD5-8988-19650485E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348" y="9475304"/>
          <a:ext cx="3677478" cy="25510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</xdr:rowOff>
    </xdr:from>
    <xdr:to>
      <xdr:col>7</xdr:col>
      <xdr:colOff>10885</xdr:colOff>
      <xdr:row>84</xdr:row>
      <xdr:rowOff>0</xdr:rowOff>
    </xdr:to>
    <xdr:pic>
      <xdr:nvPicPr>
        <xdr:cNvPr id="15" name="Paveikslėlis 14">
          <a:extLst>
            <a:ext uri="{FF2B5EF4-FFF2-40B4-BE49-F238E27FC236}">
              <a16:creationId xmlns:a16="http://schemas.microsoft.com/office/drawing/2014/main" id="{952877AE-1AA1-464B-BAEE-B47779C2B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668251"/>
          <a:ext cx="3668485" cy="2533649"/>
        </a:xfrm>
        <a:prstGeom prst="rect">
          <a:avLst/>
        </a:prstGeom>
      </xdr:spPr>
    </xdr:pic>
    <xdr:clientData/>
  </xdr:twoCellAnchor>
  <xdr:twoCellAnchor editAs="oneCell">
    <xdr:from>
      <xdr:col>23</xdr:col>
      <xdr:colOff>3</xdr:colOff>
      <xdr:row>71</xdr:row>
      <xdr:rowOff>173935</xdr:rowOff>
    </xdr:from>
    <xdr:to>
      <xdr:col>27</xdr:col>
      <xdr:colOff>1</xdr:colOff>
      <xdr:row>92</xdr:row>
      <xdr:rowOff>0</xdr:rowOff>
    </xdr:to>
    <xdr:pic>
      <xdr:nvPicPr>
        <xdr:cNvPr id="17" name="Paveikslėlis 16">
          <a:extLst>
            <a:ext uri="{FF2B5EF4-FFF2-40B4-BE49-F238E27FC236}">
              <a16:creationId xmlns:a16="http://schemas.microsoft.com/office/drawing/2014/main" id="{53CAA66E-CFFD-4B39-8736-5ED119CB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428898" y="13993469"/>
          <a:ext cx="3712265" cy="243839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14</xdr:col>
      <xdr:colOff>0</xdr:colOff>
      <xdr:row>50</xdr:row>
      <xdr:rowOff>1242</xdr:rowOff>
    </xdr:to>
    <xdr:pic>
      <xdr:nvPicPr>
        <xdr:cNvPr id="23" name="Paveikslėlis 22">
          <a:extLst>
            <a:ext uri="{FF2B5EF4-FFF2-40B4-BE49-F238E27FC236}">
              <a16:creationId xmlns:a16="http://schemas.microsoft.com/office/drawing/2014/main" id="{4772074B-9630-4832-B425-B444E332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348" y="6559826"/>
          <a:ext cx="3677478" cy="236882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70</xdr:row>
      <xdr:rowOff>0</xdr:rowOff>
    </xdr:from>
    <xdr:to>
      <xdr:col>14</xdr:col>
      <xdr:colOff>0</xdr:colOff>
      <xdr:row>84</xdr:row>
      <xdr:rowOff>1242</xdr:rowOff>
    </xdr:to>
    <xdr:pic>
      <xdr:nvPicPr>
        <xdr:cNvPr id="25" name="Paveikslėlis 24">
          <a:extLst>
            <a:ext uri="{FF2B5EF4-FFF2-40B4-BE49-F238E27FC236}">
              <a16:creationId xmlns:a16="http://schemas.microsoft.com/office/drawing/2014/main" id="{92E43BF9-3E44-425C-80C5-7F6CC399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348" y="12573000"/>
          <a:ext cx="3677478" cy="255104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55</xdr:row>
      <xdr:rowOff>0</xdr:rowOff>
    </xdr:from>
    <xdr:to>
      <xdr:col>29</xdr:col>
      <xdr:colOff>0</xdr:colOff>
      <xdr:row>69</xdr:row>
      <xdr:rowOff>3173</xdr:rowOff>
    </xdr:to>
    <xdr:pic>
      <xdr:nvPicPr>
        <xdr:cNvPr id="27" name="Paveikslėlis 26">
          <a:extLst>
            <a:ext uri="{FF2B5EF4-FFF2-40B4-BE49-F238E27FC236}">
              <a16:creationId xmlns:a16="http://schemas.microsoft.com/office/drawing/2014/main" id="{ED4ADE2F-CA89-4228-964E-289F97BA7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5829" y="10221686"/>
          <a:ext cx="3657600" cy="259397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</xdr:row>
      <xdr:rowOff>165652</xdr:rowOff>
    </xdr:from>
    <xdr:to>
      <xdr:col>22</xdr:col>
      <xdr:colOff>11596</xdr:colOff>
      <xdr:row>18</xdr:row>
      <xdr:rowOff>1</xdr:rowOff>
    </xdr:to>
    <xdr:pic>
      <xdr:nvPicPr>
        <xdr:cNvPr id="29" name="Paveikslėlis 28">
          <a:extLst>
            <a:ext uri="{FF2B5EF4-FFF2-40B4-BE49-F238E27FC236}">
              <a16:creationId xmlns:a16="http://schemas.microsoft.com/office/drawing/2014/main" id="{CF0189CB-E2AC-430F-A6CF-D0C7E66F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674" y="530087"/>
          <a:ext cx="4301987" cy="2567609"/>
        </a:xfrm>
        <a:prstGeom prst="rect">
          <a:avLst/>
        </a:prstGeom>
      </xdr:spPr>
    </xdr:pic>
    <xdr:clientData/>
  </xdr:twoCellAnchor>
  <xdr:twoCellAnchor editAs="oneCell">
    <xdr:from>
      <xdr:col>14</xdr:col>
      <xdr:colOff>1018760</xdr:colOff>
      <xdr:row>20</xdr:row>
      <xdr:rowOff>165653</xdr:rowOff>
    </xdr:from>
    <xdr:to>
      <xdr:col>22</xdr:col>
      <xdr:colOff>45720</xdr:colOff>
      <xdr:row>34</xdr:row>
      <xdr:rowOff>1</xdr:rowOff>
    </xdr:to>
    <xdr:pic>
      <xdr:nvPicPr>
        <xdr:cNvPr id="33" name="Paveikslėlis 32">
          <a:extLst>
            <a:ext uri="{FF2B5EF4-FFF2-40B4-BE49-F238E27FC236}">
              <a16:creationId xmlns:a16="http://schemas.microsoft.com/office/drawing/2014/main" id="{D2B512EA-D048-49AD-8B8D-B5976991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7660" y="3747053"/>
          <a:ext cx="4315240" cy="2323548"/>
        </a:xfrm>
        <a:prstGeom prst="rect">
          <a:avLst/>
        </a:prstGeom>
      </xdr:spPr>
    </xdr:pic>
    <xdr:clientData/>
  </xdr:twoCellAnchor>
  <xdr:twoCellAnchor>
    <xdr:from>
      <xdr:col>15</xdr:col>
      <xdr:colOff>207064</xdr:colOff>
      <xdr:row>22</xdr:row>
      <xdr:rowOff>16565</xdr:rowOff>
    </xdr:from>
    <xdr:to>
      <xdr:col>17</xdr:col>
      <xdr:colOff>306455</xdr:colOff>
      <xdr:row>29</xdr:row>
      <xdr:rowOff>132522</xdr:rowOff>
    </xdr:to>
    <xdr:sp macro="" textlink="">
      <xdr:nvSpPr>
        <xdr:cNvPr id="34" name="Ovalas 33">
          <a:extLst>
            <a:ext uri="{FF2B5EF4-FFF2-40B4-BE49-F238E27FC236}">
              <a16:creationId xmlns:a16="http://schemas.microsoft.com/office/drawing/2014/main" id="{66ACC260-BCB8-4E02-B741-03DC043D6013}"/>
            </a:ext>
          </a:extLst>
        </xdr:cNvPr>
        <xdr:cNvSpPr/>
      </xdr:nvSpPr>
      <xdr:spPr>
        <a:xfrm>
          <a:off x="10220738" y="4025348"/>
          <a:ext cx="1325217" cy="1391478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lt-LT" sz="1100"/>
        </a:p>
      </xdr:txBody>
    </xdr:sp>
    <xdr:clientData/>
  </xdr:twoCellAnchor>
  <xdr:twoCellAnchor editAs="oneCell">
    <xdr:from>
      <xdr:col>14</xdr:col>
      <xdr:colOff>1018760</xdr:colOff>
      <xdr:row>37</xdr:row>
      <xdr:rowOff>1</xdr:rowOff>
    </xdr:from>
    <xdr:to>
      <xdr:col>22</xdr:col>
      <xdr:colOff>5489</xdr:colOff>
      <xdr:row>50</xdr:row>
      <xdr:rowOff>0</xdr:rowOff>
    </xdr:to>
    <xdr:pic>
      <xdr:nvPicPr>
        <xdr:cNvPr id="41" name="Paveikslėlis 40">
          <a:extLst>
            <a:ext uri="{FF2B5EF4-FFF2-40B4-BE49-F238E27FC236}">
              <a16:creationId xmlns:a16="http://schemas.microsoft.com/office/drawing/2014/main" id="{76AC513E-167F-407E-9E5C-4249B42ED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673" y="6742044"/>
          <a:ext cx="4290391" cy="2368826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53</xdr:row>
      <xdr:rowOff>0</xdr:rowOff>
    </xdr:from>
    <xdr:to>
      <xdr:col>22</xdr:col>
      <xdr:colOff>1</xdr:colOff>
      <xdr:row>67</xdr:row>
      <xdr:rowOff>0</xdr:rowOff>
    </xdr:to>
    <xdr:pic>
      <xdr:nvPicPr>
        <xdr:cNvPr id="43" name="Paveikslėlis 42">
          <a:extLst>
            <a:ext uri="{FF2B5EF4-FFF2-40B4-BE49-F238E27FC236}">
              <a16:creationId xmlns:a16="http://schemas.microsoft.com/office/drawing/2014/main" id="{E7ECFD6A-4DCE-48C4-AACE-3046D536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676" y="9591675"/>
          <a:ext cx="4267200" cy="25336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</xdr:row>
      <xdr:rowOff>9526</xdr:rowOff>
    </xdr:from>
    <xdr:to>
      <xdr:col>22</xdr:col>
      <xdr:colOff>-1</xdr:colOff>
      <xdr:row>84</xdr:row>
      <xdr:rowOff>0</xdr:rowOff>
    </xdr:to>
    <xdr:pic>
      <xdr:nvPicPr>
        <xdr:cNvPr id="49" name="Paveikslėlis 48">
          <a:extLst>
            <a:ext uri="{FF2B5EF4-FFF2-40B4-BE49-F238E27FC236}">
              <a16:creationId xmlns:a16="http://schemas.microsoft.com/office/drawing/2014/main" id="{E8B88ACE-F61F-4C71-9FFF-335E22D92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675" y="12677776"/>
          <a:ext cx="4267199" cy="252412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37</xdr:row>
      <xdr:rowOff>152400</xdr:rowOff>
    </xdr:from>
    <xdr:to>
      <xdr:col>30</xdr:col>
      <xdr:colOff>0</xdr:colOff>
      <xdr:row>52</xdr:row>
      <xdr:rowOff>0</xdr:rowOff>
    </xdr:to>
    <xdr:pic>
      <xdr:nvPicPr>
        <xdr:cNvPr id="53" name="Paveikslėlis 52">
          <a:extLst>
            <a:ext uri="{FF2B5EF4-FFF2-40B4-BE49-F238E27FC236}">
              <a16:creationId xmlns:a16="http://schemas.microsoft.com/office/drawing/2014/main" id="{69B63BA0-DFCB-449E-B2BE-C6040ADC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5829" y="7043057"/>
          <a:ext cx="4267200" cy="2623457"/>
        </a:xfrm>
        <a:prstGeom prst="rect">
          <a:avLst/>
        </a:prstGeom>
      </xdr:spPr>
    </xdr:pic>
    <xdr:clientData/>
  </xdr:twoCellAnchor>
  <xdr:twoCellAnchor editAs="oneCell">
    <xdr:from>
      <xdr:col>23</xdr:col>
      <xdr:colOff>1</xdr:colOff>
      <xdr:row>4</xdr:row>
      <xdr:rowOff>10886</xdr:rowOff>
    </xdr:from>
    <xdr:to>
      <xdr:col>31</xdr:col>
      <xdr:colOff>1</xdr:colOff>
      <xdr:row>18</xdr:row>
      <xdr:rowOff>0</xdr:rowOff>
    </xdr:to>
    <xdr:pic>
      <xdr:nvPicPr>
        <xdr:cNvPr id="55" name="Paveikslėlis 54">
          <a:extLst>
            <a:ext uri="{FF2B5EF4-FFF2-40B4-BE49-F238E27FC236}">
              <a16:creationId xmlns:a16="http://schemas.microsoft.com/office/drawing/2014/main" id="{8B2B5D9A-8048-4467-8172-B5C562F3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1" y="751115"/>
          <a:ext cx="4876800" cy="257991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21</xdr:row>
      <xdr:rowOff>0</xdr:rowOff>
    </xdr:from>
    <xdr:to>
      <xdr:col>31</xdr:col>
      <xdr:colOff>0</xdr:colOff>
      <xdr:row>35</xdr:row>
      <xdr:rowOff>0</xdr:rowOff>
    </xdr:to>
    <xdr:pic>
      <xdr:nvPicPr>
        <xdr:cNvPr id="59" name="Paveikslėlis 58">
          <a:extLst>
            <a:ext uri="{FF2B5EF4-FFF2-40B4-BE49-F238E27FC236}">
              <a16:creationId xmlns:a16="http://schemas.microsoft.com/office/drawing/2014/main" id="{7D9C6D6B-30C9-4947-B499-025EB417B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5829" y="3929743"/>
          <a:ext cx="4876800" cy="2590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13</xdr:col>
      <xdr:colOff>0</xdr:colOff>
      <xdr:row>106</xdr:row>
      <xdr:rowOff>0</xdr:rowOff>
    </xdr:to>
    <xdr:pic>
      <xdr:nvPicPr>
        <xdr:cNvPr id="6" name="Paveikslėlis 5" hidden="1">
          <a:extLst>
            <a:ext uri="{FF2B5EF4-FFF2-40B4-BE49-F238E27FC236}">
              <a16:creationId xmlns:a16="http://schemas.microsoft.com/office/drawing/2014/main" id="{EF6A7F7E-C2FD-4C20-95EF-03339C4DE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143514"/>
          <a:ext cx="7663543" cy="35160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13</xdr:col>
      <xdr:colOff>0</xdr:colOff>
      <xdr:row>107</xdr:row>
      <xdr:rowOff>0</xdr:rowOff>
    </xdr:to>
    <xdr:pic>
      <xdr:nvPicPr>
        <xdr:cNvPr id="10" name="Paveikslėlis 9">
          <a:extLst>
            <a:ext uri="{FF2B5EF4-FFF2-40B4-BE49-F238E27FC236}">
              <a16:creationId xmlns:a16="http://schemas.microsoft.com/office/drawing/2014/main" id="{B3342579-2A2F-492D-B207-9701D2540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328571"/>
          <a:ext cx="7663543" cy="3516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18</xdr:row>
      <xdr:rowOff>161925</xdr:rowOff>
    </xdr:from>
    <xdr:to>
      <xdr:col>11</xdr:col>
      <xdr:colOff>0</xdr:colOff>
      <xdr:row>34</xdr:row>
      <xdr:rowOff>47625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B47F4F61-EE84-4A74-A4DF-00A0A05629E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59" r="9463"/>
        <a:stretch/>
      </xdr:blipFill>
      <xdr:spPr bwMode="auto">
        <a:xfrm rot="5400000">
          <a:off x="4781550" y="3943350"/>
          <a:ext cx="278130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12</xdr:col>
      <xdr:colOff>0</xdr:colOff>
      <xdr:row>64</xdr:row>
      <xdr:rowOff>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37BBC2BF-A9E7-4228-AE50-31918346AB2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/>
        <a:stretch/>
      </xdr:blipFill>
      <xdr:spPr bwMode="auto">
        <a:xfrm>
          <a:off x="4648200" y="9772650"/>
          <a:ext cx="3048000" cy="1809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609598</xdr:colOff>
      <xdr:row>53</xdr:row>
      <xdr:rowOff>180973</xdr:rowOff>
    </xdr:from>
    <xdr:to>
      <xdr:col>6</xdr:col>
      <xdr:colOff>0</xdr:colOff>
      <xdr:row>63</xdr:row>
      <xdr:rowOff>180974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2AB8306-D4E4-4DBD-8AEC-3F5620A857A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94" b="18133"/>
        <a:stretch/>
      </xdr:blipFill>
      <xdr:spPr bwMode="auto">
        <a:xfrm rot="10800000">
          <a:off x="609598" y="9820273"/>
          <a:ext cx="3048002" cy="1809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37</xdr:row>
      <xdr:rowOff>3810</xdr:rowOff>
    </xdr:from>
    <xdr:to>
      <xdr:col>5</xdr:col>
      <xdr:colOff>7620</xdr:colOff>
      <xdr:row>51</xdr:row>
      <xdr:rowOff>0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74EF716F-CF3A-4471-ACFE-EBB6959C8D03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25" r="22447" b="5516"/>
        <a:stretch/>
      </xdr:blipFill>
      <xdr:spPr bwMode="auto">
        <a:xfrm>
          <a:off x="609600" y="6747510"/>
          <a:ext cx="2446020" cy="25298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</xdr:row>
      <xdr:rowOff>160020</xdr:rowOff>
    </xdr:from>
    <xdr:to>
      <xdr:col>6</xdr:col>
      <xdr:colOff>0</xdr:colOff>
      <xdr:row>16</xdr:row>
      <xdr:rowOff>0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id="{91E9FCA6-426E-4CD8-B4A4-4C1AED97BCD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50570"/>
          <a:ext cx="3048000" cy="2192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18</xdr:row>
      <xdr:rowOff>180974</xdr:rowOff>
    </xdr:from>
    <xdr:to>
      <xdr:col>6</xdr:col>
      <xdr:colOff>0</xdr:colOff>
      <xdr:row>33</xdr:row>
      <xdr:rowOff>180974</xdr:rowOff>
    </xdr:to>
    <xdr:pic>
      <xdr:nvPicPr>
        <xdr:cNvPr id="8" name="Picture 12">
          <a:extLst>
            <a:ext uri="{FF2B5EF4-FFF2-40B4-BE49-F238E27FC236}">
              <a16:creationId xmlns:a16="http://schemas.microsoft.com/office/drawing/2014/main" id="{944BCD2D-544F-4360-9B02-0F36843FE9AF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477"/>
        <a:stretch/>
      </xdr:blipFill>
      <xdr:spPr bwMode="auto">
        <a:xfrm>
          <a:off x="609600" y="3486149"/>
          <a:ext cx="3048000" cy="2714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0</xdr:colOff>
      <xdr:row>37</xdr:row>
      <xdr:rowOff>0</xdr:rowOff>
    </xdr:from>
    <xdr:to>
      <xdr:col>20</xdr:col>
      <xdr:colOff>0</xdr:colOff>
      <xdr:row>51</xdr:row>
      <xdr:rowOff>0</xdr:rowOff>
    </xdr:to>
    <xdr:pic>
      <xdr:nvPicPr>
        <xdr:cNvPr id="10" name="Paveikslėlis 9">
          <a:extLst>
            <a:ext uri="{FF2B5EF4-FFF2-40B4-BE49-F238E27FC236}">
              <a16:creationId xmlns:a16="http://schemas.microsoft.com/office/drawing/2014/main" id="{FFC75F53-CB1D-4BD1-93D3-63B2A8A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6743700"/>
          <a:ext cx="4267200" cy="25336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11</xdr:col>
      <xdr:colOff>609599</xdr:colOff>
      <xdr:row>15</xdr:row>
      <xdr:rowOff>180974</xdr:rowOff>
    </xdr:to>
    <xdr:pic>
      <xdr:nvPicPr>
        <xdr:cNvPr id="16" name="Paveikslėlis 15">
          <a:extLst>
            <a:ext uri="{FF2B5EF4-FFF2-40B4-BE49-F238E27FC236}">
              <a16:creationId xmlns:a16="http://schemas.microsoft.com/office/drawing/2014/main" id="{1B115C2C-CBE3-4EA4-A00A-7A746DD06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1525"/>
          <a:ext cx="3047999" cy="21716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12</xdr:col>
      <xdr:colOff>0</xdr:colOff>
      <xdr:row>51</xdr:row>
      <xdr:rowOff>0</xdr:rowOff>
    </xdr:to>
    <xdr:pic>
      <xdr:nvPicPr>
        <xdr:cNvPr id="18" name="Paveikslėlis 17">
          <a:extLst>
            <a:ext uri="{FF2B5EF4-FFF2-40B4-BE49-F238E27FC236}">
              <a16:creationId xmlns:a16="http://schemas.microsoft.com/office/drawing/2014/main" id="{9BBB5F58-CD62-418C-9778-038E7652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43700"/>
          <a:ext cx="3048000" cy="25336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20</xdr:col>
      <xdr:colOff>0</xdr:colOff>
      <xdr:row>16</xdr:row>
      <xdr:rowOff>0</xdr:rowOff>
    </xdr:to>
    <xdr:pic>
      <xdr:nvPicPr>
        <xdr:cNvPr id="20" name="Paveikslėlis 19">
          <a:extLst>
            <a:ext uri="{FF2B5EF4-FFF2-40B4-BE49-F238E27FC236}">
              <a16:creationId xmlns:a16="http://schemas.microsoft.com/office/drawing/2014/main" id="{0C6E1875-1B42-49DB-ADA1-693E0D15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771525"/>
          <a:ext cx="4267200" cy="21717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20</xdr:col>
      <xdr:colOff>0</xdr:colOff>
      <xdr:row>34</xdr:row>
      <xdr:rowOff>30163</xdr:rowOff>
    </xdr:to>
    <xdr:pic>
      <xdr:nvPicPr>
        <xdr:cNvPr id="22" name="Paveikslėlis 21">
          <a:extLst>
            <a:ext uri="{FF2B5EF4-FFF2-40B4-BE49-F238E27FC236}">
              <a16:creationId xmlns:a16="http://schemas.microsoft.com/office/drawing/2014/main" id="{776656EB-03BC-44DB-BD7F-0D153FC7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3486150"/>
          <a:ext cx="4267200" cy="27447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FCCE-05B1-4985-B057-5870D1C59551}">
  <dimension ref="B2:H432"/>
  <sheetViews>
    <sheetView tabSelected="1" zoomScale="80" zoomScaleNormal="80" workbookViewId="0">
      <selection activeCell="B2" sqref="B2:H2"/>
    </sheetView>
  </sheetViews>
  <sheetFormatPr defaultRowHeight="14.4" x14ac:dyDescent="0.3"/>
  <cols>
    <col min="1" max="1" width="6.6640625" customWidth="1"/>
    <col min="2" max="2" width="6" bestFit="1" customWidth="1"/>
    <col min="3" max="3" width="33.33203125" customWidth="1"/>
    <col min="4" max="4" width="12"/>
    <col min="5" max="5" width="11.88671875" bestFit="1" customWidth="1"/>
    <col min="6" max="6" width="12"/>
    <col min="7" max="7" width="21.33203125" style="4" customWidth="1"/>
    <col min="8" max="8" width="9.33203125" bestFit="1" customWidth="1"/>
    <col min="9" max="9" width="6.77734375" customWidth="1"/>
  </cols>
  <sheetData>
    <row r="2" spans="2:8" x14ac:dyDescent="0.3">
      <c r="B2" s="77" t="s">
        <v>778</v>
      </c>
      <c r="C2" s="77"/>
      <c r="D2" s="77"/>
      <c r="E2" s="77"/>
      <c r="F2" s="77"/>
      <c r="G2" s="77"/>
      <c r="H2" s="77"/>
    </row>
    <row r="4" spans="2:8" ht="57.6" x14ac:dyDescent="0.3">
      <c r="B4" s="5" t="s">
        <v>0</v>
      </c>
      <c r="C4" s="5" t="s">
        <v>1</v>
      </c>
      <c r="D4" s="5" t="s">
        <v>2</v>
      </c>
      <c r="E4" s="5" t="s">
        <v>3</v>
      </c>
      <c r="F4" s="13" t="s">
        <v>747</v>
      </c>
      <c r="G4" s="7" t="s">
        <v>748</v>
      </c>
      <c r="H4" s="5" t="s">
        <v>4</v>
      </c>
    </row>
    <row r="5" spans="2:8" x14ac:dyDescent="0.3">
      <c r="B5" s="21">
        <f>ROW(A1)</f>
        <v>1</v>
      </c>
      <c r="C5" s="83" t="s">
        <v>331</v>
      </c>
      <c r="D5" s="28">
        <v>159</v>
      </c>
      <c r="E5" s="28" t="s">
        <v>6</v>
      </c>
      <c r="F5" s="28">
        <v>1</v>
      </c>
      <c r="G5" s="35">
        <v>8</v>
      </c>
      <c r="H5" s="28">
        <v>5</v>
      </c>
    </row>
    <row r="6" spans="2:8" x14ac:dyDescent="0.3">
      <c r="B6" s="21">
        <f t="shared" ref="B6:B7" si="0">ROW(A2)</f>
        <v>2</v>
      </c>
      <c r="C6" s="30" t="s">
        <v>368</v>
      </c>
      <c r="D6" s="26">
        <v>89</v>
      </c>
      <c r="E6" s="26" t="s">
        <v>6</v>
      </c>
      <c r="F6" s="26">
        <v>16</v>
      </c>
      <c r="G6" s="36">
        <f>2.3*F6</f>
        <v>36.799999999999997</v>
      </c>
      <c r="H6" s="26">
        <v>5</v>
      </c>
    </row>
    <row r="7" spans="2:8" x14ac:dyDescent="0.3">
      <c r="B7" s="21">
        <f t="shared" si="0"/>
        <v>3</v>
      </c>
      <c r="C7" s="33" t="s">
        <v>378</v>
      </c>
      <c r="D7" s="27">
        <v>108</v>
      </c>
      <c r="E7" s="5" t="s">
        <v>6</v>
      </c>
      <c r="F7" s="27">
        <v>3</v>
      </c>
      <c r="G7" s="10">
        <v>9</v>
      </c>
      <c r="H7" s="5">
        <v>3</v>
      </c>
    </row>
    <row r="8" spans="2:8" x14ac:dyDescent="0.3">
      <c r="B8" s="58"/>
      <c r="C8" s="66" t="s">
        <v>763</v>
      </c>
      <c r="D8" s="49"/>
      <c r="E8" s="49"/>
      <c r="F8" s="49"/>
      <c r="G8" s="54">
        <f>SUBTOTAL(9,G5:G7)</f>
        <v>53.8</v>
      </c>
      <c r="H8" s="49"/>
    </row>
    <row r="9" spans="2:8" x14ac:dyDescent="0.3">
      <c r="B9" s="21">
        <f>ROW(A4)</f>
        <v>4</v>
      </c>
      <c r="C9" s="85" t="s">
        <v>118</v>
      </c>
      <c r="D9" s="22">
        <v>700</v>
      </c>
      <c r="E9" s="21" t="s">
        <v>6</v>
      </c>
      <c r="F9" s="23">
        <v>3</v>
      </c>
      <c r="G9" s="22">
        <v>5200</v>
      </c>
      <c r="H9" s="21"/>
    </row>
    <row r="10" spans="2:8" x14ac:dyDescent="0.3">
      <c r="B10" s="21">
        <f t="shared" ref="B10:B46" si="1">ROW(A5)</f>
        <v>5</v>
      </c>
      <c r="C10" s="22" t="s">
        <v>161</v>
      </c>
      <c r="D10" s="22">
        <v>219</v>
      </c>
      <c r="E10" s="21" t="s">
        <v>6</v>
      </c>
      <c r="F10" s="23">
        <v>1</v>
      </c>
      <c r="G10" s="22">
        <v>1100</v>
      </c>
      <c r="H10" s="21"/>
    </row>
    <row r="11" spans="2:8" x14ac:dyDescent="0.3">
      <c r="B11" s="21">
        <f t="shared" si="1"/>
        <v>6</v>
      </c>
      <c r="C11" s="22" t="s">
        <v>160</v>
      </c>
      <c r="D11" s="22">
        <v>219</v>
      </c>
      <c r="E11" s="21" t="s">
        <v>6</v>
      </c>
      <c r="F11" s="23">
        <v>1</v>
      </c>
      <c r="G11" s="22">
        <v>1000</v>
      </c>
      <c r="H11" s="21"/>
    </row>
    <row r="12" spans="2:8" x14ac:dyDescent="0.3">
      <c r="B12" s="21">
        <f t="shared" si="1"/>
        <v>7</v>
      </c>
      <c r="C12" s="22" t="s">
        <v>759</v>
      </c>
      <c r="D12" s="22">
        <v>219</v>
      </c>
      <c r="E12" s="21" t="s">
        <v>6</v>
      </c>
      <c r="F12" s="23">
        <v>1</v>
      </c>
      <c r="G12" s="22">
        <v>1000</v>
      </c>
      <c r="H12" s="21"/>
    </row>
    <row r="13" spans="2:8" x14ac:dyDescent="0.3">
      <c r="B13" s="21">
        <f t="shared" si="1"/>
        <v>8</v>
      </c>
      <c r="C13" s="22" t="s">
        <v>168</v>
      </c>
      <c r="D13" s="22">
        <v>530</v>
      </c>
      <c r="E13" s="21" t="s">
        <v>6</v>
      </c>
      <c r="F13" s="23">
        <v>1</v>
      </c>
      <c r="G13" s="22">
        <v>3600</v>
      </c>
      <c r="H13" s="21"/>
    </row>
    <row r="14" spans="2:8" x14ac:dyDescent="0.3">
      <c r="B14" s="21">
        <f t="shared" si="1"/>
        <v>9</v>
      </c>
      <c r="C14" s="22" t="s">
        <v>760</v>
      </c>
      <c r="D14" s="22">
        <v>219</v>
      </c>
      <c r="E14" s="21" t="s">
        <v>6</v>
      </c>
      <c r="F14" s="23">
        <v>1</v>
      </c>
      <c r="G14" s="22">
        <v>1000</v>
      </c>
      <c r="H14" s="21"/>
    </row>
    <row r="15" spans="2:8" x14ac:dyDescent="0.3">
      <c r="B15" s="21">
        <f t="shared" si="1"/>
        <v>10</v>
      </c>
      <c r="C15" s="22" t="s">
        <v>238</v>
      </c>
      <c r="D15" s="22">
        <v>530</v>
      </c>
      <c r="E15" s="21" t="s">
        <v>6</v>
      </c>
      <c r="F15" s="23">
        <v>1</v>
      </c>
      <c r="G15" s="22">
        <v>3700</v>
      </c>
      <c r="H15" s="21"/>
    </row>
    <row r="16" spans="2:8" x14ac:dyDescent="0.3">
      <c r="B16" s="21">
        <f t="shared" si="1"/>
        <v>11</v>
      </c>
      <c r="C16" s="22" t="s">
        <v>239</v>
      </c>
      <c r="D16" s="22">
        <v>530</v>
      </c>
      <c r="E16" s="21" t="s">
        <v>6</v>
      </c>
      <c r="F16" s="23">
        <v>1</v>
      </c>
      <c r="G16" s="22">
        <v>3800</v>
      </c>
      <c r="H16" s="21"/>
    </row>
    <row r="17" spans="2:8" x14ac:dyDescent="0.3">
      <c r="B17" s="21">
        <f t="shared" si="1"/>
        <v>12</v>
      </c>
      <c r="C17" s="22" t="s">
        <v>133</v>
      </c>
      <c r="D17" s="22">
        <v>720</v>
      </c>
      <c r="E17" s="21" t="s">
        <v>6</v>
      </c>
      <c r="F17" s="23">
        <v>1</v>
      </c>
      <c r="G17" s="22">
        <v>5500</v>
      </c>
      <c r="H17" s="21"/>
    </row>
    <row r="18" spans="2:8" x14ac:dyDescent="0.3">
      <c r="B18" s="21">
        <f t="shared" si="1"/>
        <v>13</v>
      </c>
      <c r="C18" s="85" t="s">
        <v>762</v>
      </c>
      <c r="D18" s="22">
        <v>160</v>
      </c>
      <c r="E18" s="21" t="s">
        <v>6</v>
      </c>
      <c r="F18" s="23">
        <v>1</v>
      </c>
      <c r="G18" s="22">
        <v>190</v>
      </c>
      <c r="H18" s="21"/>
    </row>
    <row r="19" spans="2:8" x14ac:dyDescent="0.3">
      <c r="B19" s="21">
        <f t="shared" si="1"/>
        <v>14</v>
      </c>
      <c r="C19" s="22" t="s">
        <v>158</v>
      </c>
      <c r="D19" s="22">
        <v>700</v>
      </c>
      <c r="E19" s="21" t="s">
        <v>6</v>
      </c>
      <c r="F19" s="23">
        <v>1</v>
      </c>
      <c r="G19" s="22">
        <v>6100</v>
      </c>
      <c r="H19" s="21"/>
    </row>
    <row r="20" spans="2:8" x14ac:dyDescent="0.3">
      <c r="B20" s="21">
        <f t="shared" si="1"/>
        <v>15</v>
      </c>
      <c r="C20" s="22" t="s">
        <v>157</v>
      </c>
      <c r="D20" s="22">
        <v>700</v>
      </c>
      <c r="E20" s="21" t="s">
        <v>6</v>
      </c>
      <c r="F20" s="23">
        <v>1</v>
      </c>
      <c r="G20" s="22">
        <v>5800</v>
      </c>
      <c r="H20" s="21"/>
    </row>
    <row r="21" spans="2:8" x14ac:dyDescent="0.3">
      <c r="B21" s="21">
        <f t="shared" si="1"/>
        <v>16</v>
      </c>
      <c r="C21" s="31" t="s">
        <v>406</v>
      </c>
      <c r="D21" s="38">
        <v>530</v>
      </c>
      <c r="E21" s="38" t="s">
        <v>6</v>
      </c>
      <c r="F21" s="38">
        <v>1</v>
      </c>
      <c r="G21" s="39">
        <v>4550</v>
      </c>
      <c r="H21" s="38" t="s">
        <v>367</v>
      </c>
    </row>
    <row r="22" spans="2:8" x14ac:dyDescent="0.3">
      <c r="B22" s="21">
        <f t="shared" si="1"/>
        <v>17</v>
      </c>
      <c r="C22" s="22" t="s">
        <v>195</v>
      </c>
      <c r="D22" s="22">
        <v>720</v>
      </c>
      <c r="E22" s="21" t="s">
        <v>6</v>
      </c>
      <c r="F22" s="23">
        <v>1</v>
      </c>
      <c r="G22" s="22">
        <v>5800</v>
      </c>
      <c r="H22" s="21"/>
    </row>
    <row r="23" spans="2:8" x14ac:dyDescent="0.3">
      <c r="B23" s="21">
        <f t="shared" si="1"/>
        <v>18</v>
      </c>
      <c r="C23" s="22" t="s">
        <v>196</v>
      </c>
      <c r="D23" s="22">
        <v>520</v>
      </c>
      <c r="E23" s="21" t="s">
        <v>6</v>
      </c>
      <c r="F23" s="23">
        <v>1</v>
      </c>
      <c r="G23" s="22">
        <v>4200</v>
      </c>
      <c r="H23" s="21"/>
    </row>
    <row r="24" spans="2:8" x14ac:dyDescent="0.3">
      <c r="B24" s="21">
        <f t="shared" si="1"/>
        <v>19</v>
      </c>
      <c r="C24" s="22" t="s">
        <v>189</v>
      </c>
      <c r="D24" s="22">
        <v>530</v>
      </c>
      <c r="E24" s="21" t="s">
        <v>6</v>
      </c>
      <c r="F24" s="23">
        <v>1</v>
      </c>
      <c r="G24" s="22">
        <v>2400</v>
      </c>
      <c r="H24" s="21"/>
    </row>
    <row r="25" spans="2:8" x14ac:dyDescent="0.3">
      <c r="B25" s="21">
        <f t="shared" si="1"/>
        <v>20</v>
      </c>
      <c r="C25" s="5" t="s">
        <v>705</v>
      </c>
      <c r="D25" s="1">
        <v>159</v>
      </c>
      <c r="E25" s="1" t="s">
        <v>596</v>
      </c>
      <c r="F25" s="1">
        <v>1</v>
      </c>
      <c r="G25" s="34">
        <v>180</v>
      </c>
      <c r="H25" s="1" t="s">
        <v>696</v>
      </c>
    </row>
    <row r="26" spans="2:8" x14ac:dyDescent="0.3">
      <c r="B26" s="21">
        <f t="shared" si="1"/>
        <v>21</v>
      </c>
      <c r="C26" s="84" t="s">
        <v>5</v>
      </c>
      <c r="D26" s="22">
        <v>1200</v>
      </c>
      <c r="E26" s="21" t="s">
        <v>6</v>
      </c>
      <c r="F26" s="23">
        <v>1</v>
      </c>
      <c r="G26" s="22">
        <v>24000</v>
      </c>
      <c r="H26" s="24"/>
    </row>
    <row r="27" spans="2:8" x14ac:dyDescent="0.3">
      <c r="B27" s="21">
        <f t="shared" si="1"/>
        <v>22</v>
      </c>
      <c r="C27" s="85" t="s">
        <v>7</v>
      </c>
      <c r="D27" s="22">
        <v>1200</v>
      </c>
      <c r="E27" s="21" t="s">
        <v>6</v>
      </c>
      <c r="F27" s="23">
        <v>1</v>
      </c>
      <c r="G27" s="22">
        <v>24000</v>
      </c>
      <c r="H27" s="21"/>
    </row>
    <row r="28" spans="2:8" x14ac:dyDescent="0.3">
      <c r="B28" s="21">
        <f t="shared" si="1"/>
        <v>23</v>
      </c>
      <c r="C28" s="29" t="s">
        <v>174</v>
      </c>
      <c r="D28" s="22">
        <v>700</v>
      </c>
      <c r="E28" s="21" t="s">
        <v>6</v>
      </c>
      <c r="F28" s="23">
        <v>1</v>
      </c>
      <c r="G28" s="22">
        <v>5200</v>
      </c>
      <c r="H28" s="21"/>
    </row>
    <row r="29" spans="2:8" x14ac:dyDescent="0.3">
      <c r="B29" s="21">
        <f t="shared" si="1"/>
        <v>24</v>
      </c>
      <c r="C29" s="22" t="s">
        <v>176</v>
      </c>
      <c r="D29" s="22">
        <v>700</v>
      </c>
      <c r="E29" s="21" t="s">
        <v>6</v>
      </c>
      <c r="F29" s="23">
        <v>1</v>
      </c>
      <c r="G29" s="22">
        <v>8700</v>
      </c>
      <c r="H29" s="21"/>
    </row>
    <row r="30" spans="2:8" x14ac:dyDescent="0.3">
      <c r="B30" s="21">
        <f t="shared" si="1"/>
        <v>25</v>
      </c>
      <c r="C30" s="22" t="s">
        <v>190</v>
      </c>
      <c r="D30" s="22">
        <v>160</v>
      </c>
      <c r="E30" s="21" t="s">
        <v>6</v>
      </c>
      <c r="F30" s="23">
        <v>1</v>
      </c>
      <c r="G30" s="22">
        <v>600</v>
      </c>
      <c r="H30" s="21"/>
    </row>
    <row r="31" spans="2:8" x14ac:dyDescent="0.3">
      <c r="B31" s="21">
        <f t="shared" si="1"/>
        <v>26</v>
      </c>
      <c r="C31" s="22" t="s">
        <v>213</v>
      </c>
      <c r="D31" s="22">
        <v>160</v>
      </c>
      <c r="E31" s="21" t="s">
        <v>6</v>
      </c>
      <c r="F31" s="23">
        <v>1</v>
      </c>
      <c r="G31" s="22">
        <v>188</v>
      </c>
      <c r="H31" s="21"/>
    </row>
    <row r="32" spans="2:8" x14ac:dyDescent="0.3">
      <c r="B32" s="21">
        <f t="shared" si="1"/>
        <v>27</v>
      </c>
      <c r="C32" s="85" t="s">
        <v>119</v>
      </c>
      <c r="D32" s="22">
        <v>1200</v>
      </c>
      <c r="E32" s="21" t="s">
        <v>6</v>
      </c>
      <c r="F32" s="23">
        <v>1</v>
      </c>
      <c r="G32" s="22">
        <v>5000</v>
      </c>
      <c r="H32" s="21"/>
    </row>
    <row r="33" spans="2:8" x14ac:dyDescent="0.3">
      <c r="B33" s="21">
        <f t="shared" si="1"/>
        <v>28</v>
      </c>
      <c r="C33" s="22" t="s">
        <v>240</v>
      </c>
      <c r="D33" s="22">
        <v>219</v>
      </c>
      <c r="E33" s="21" t="s">
        <v>9</v>
      </c>
      <c r="F33" s="23">
        <v>1</v>
      </c>
      <c r="G33" s="22">
        <v>800</v>
      </c>
      <c r="H33" s="21"/>
    </row>
    <row r="34" spans="2:8" x14ac:dyDescent="0.3">
      <c r="B34" s="21">
        <f t="shared" si="1"/>
        <v>29</v>
      </c>
      <c r="C34" s="22" t="s">
        <v>75</v>
      </c>
      <c r="D34" s="22">
        <v>700</v>
      </c>
      <c r="E34" s="21" t="s">
        <v>6</v>
      </c>
      <c r="F34" s="22">
        <v>1</v>
      </c>
      <c r="G34" s="22">
        <v>8600</v>
      </c>
      <c r="H34" s="21"/>
    </row>
    <row r="35" spans="2:8" ht="28.8" x14ac:dyDescent="0.3">
      <c r="B35" s="21">
        <f t="shared" si="1"/>
        <v>30</v>
      </c>
      <c r="C35" s="22" t="s">
        <v>317</v>
      </c>
      <c r="D35" s="22">
        <v>420</v>
      </c>
      <c r="E35" s="21" t="s">
        <v>6</v>
      </c>
      <c r="F35" s="23">
        <v>1</v>
      </c>
      <c r="G35" s="22">
        <v>2150</v>
      </c>
      <c r="H35" s="21"/>
    </row>
    <row r="36" spans="2:8" ht="28.8" x14ac:dyDescent="0.3">
      <c r="B36" s="21">
        <f t="shared" si="1"/>
        <v>31</v>
      </c>
      <c r="C36" s="22" t="s">
        <v>319</v>
      </c>
      <c r="D36" s="22">
        <v>420</v>
      </c>
      <c r="E36" s="21" t="s">
        <v>6</v>
      </c>
      <c r="F36" s="23">
        <v>1</v>
      </c>
      <c r="G36" s="22">
        <v>3100</v>
      </c>
      <c r="H36" s="21"/>
    </row>
    <row r="37" spans="2:8" ht="28.8" x14ac:dyDescent="0.3">
      <c r="B37" s="21">
        <f t="shared" si="1"/>
        <v>32</v>
      </c>
      <c r="C37" s="22" t="s">
        <v>318</v>
      </c>
      <c r="D37" s="22">
        <v>420</v>
      </c>
      <c r="E37" s="21" t="s">
        <v>6</v>
      </c>
      <c r="F37" s="23">
        <v>1</v>
      </c>
      <c r="G37" s="22">
        <v>3000</v>
      </c>
      <c r="H37" s="21"/>
    </row>
    <row r="38" spans="2:8" ht="28.8" x14ac:dyDescent="0.3">
      <c r="B38" s="21">
        <f t="shared" si="1"/>
        <v>33</v>
      </c>
      <c r="C38" s="22" t="s">
        <v>187</v>
      </c>
      <c r="D38" s="22">
        <v>325</v>
      </c>
      <c r="E38" s="21" t="s">
        <v>6</v>
      </c>
      <c r="F38" s="23">
        <v>1</v>
      </c>
      <c r="G38" s="22">
        <v>1000</v>
      </c>
      <c r="H38" s="21"/>
    </row>
    <row r="39" spans="2:8" x14ac:dyDescent="0.3">
      <c r="B39" s="21">
        <f t="shared" si="1"/>
        <v>34</v>
      </c>
      <c r="C39" s="22" t="s">
        <v>201</v>
      </c>
      <c r="D39" s="22">
        <v>60</v>
      </c>
      <c r="E39" s="21" t="s">
        <v>9</v>
      </c>
      <c r="F39" s="23">
        <v>2.7</v>
      </c>
      <c r="G39" s="22">
        <f>(3.14*D39/1000*H39/1000*7800*F39)+33</f>
        <v>48.870815999999998</v>
      </c>
      <c r="H39" s="21">
        <v>4</v>
      </c>
    </row>
    <row r="40" spans="2:8" x14ac:dyDescent="0.3">
      <c r="B40" s="21">
        <f t="shared" si="1"/>
        <v>35</v>
      </c>
      <c r="C40" s="22" t="s">
        <v>293</v>
      </c>
      <c r="D40" s="22">
        <v>160</v>
      </c>
      <c r="E40" s="21" t="s">
        <v>9</v>
      </c>
      <c r="F40" s="23">
        <v>1.52</v>
      </c>
      <c r="G40" s="22">
        <f>3.14*D40/1000*F40*(H40/1000)*7800+188</f>
        <v>235.65163520000002</v>
      </c>
      <c r="H40" s="21">
        <v>8</v>
      </c>
    </row>
    <row r="41" spans="2:8" x14ac:dyDescent="0.3">
      <c r="B41" s="21">
        <f t="shared" si="1"/>
        <v>36</v>
      </c>
      <c r="C41" s="22" t="s">
        <v>294</v>
      </c>
      <c r="D41" s="22">
        <v>160</v>
      </c>
      <c r="E41" s="21" t="s">
        <v>9</v>
      </c>
      <c r="F41" s="23">
        <v>1.5</v>
      </c>
      <c r="G41" s="22">
        <f>3.14*D41/1000*F41*(H41/1000)*7800+188</f>
        <v>235.02464000000001</v>
      </c>
      <c r="H41" s="21">
        <v>8</v>
      </c>
    </row>
    <row r="42" spans="2:8" x14ac:dyDescent="0.3">
      <c r="B42" s="21">
        <f t="shared" si="1"/>
        <v>37</v>
      </c>
      <c r="C42" s="22" t="s">
        <v>295</v>
      </c>
      <c r="D42" s="22">
        <v>160</v>
      </c>
      <c r="E42" s="21" t="s">
        <v>9</v>
      </c>
      <c r="F42" s="23">
        <v>3.6</v>
      </c>
      <c r="G42" s="22">
        <f>3.14*D42/1000*F42*(H42/1000)*7800+188</f>
        <v>300.85913600000003</v>
      </c>
      <c r="H42" s="21">
        <v>8</v>
      </c>
    </row>
    <row r="43" spans="2:8" x14ac:dyDescent="0.3">
      <c r="B43" s="21">
        <f t="shared" si="1"/>
        <v>38</v>
      </c>
      <c r="C43" s="22" t="s">
        <v>296</v>
      </c>
      <c r="D43" s="22">
        <v>160</v>
      </c>
      <c r="E43" s="21" t="s">
        <v>9</v>
      </c>
      <c r="F43" s="23">
        <v>2.2999999999999998</v>
      </c>
      <c r="G43" s="22">
        <f>3.14*D43/1000*F43*(H43/1000)*7800+188</f>
        <v>260.10444799999999</v>
      </c>
      <c r="H43" s="21">
        <v>8</v>
      </c>
    </row>
    <row r="44" spans="2:8" x14ac:dyDescent="0.3">
      <c r="B44" s="21">
        <f t="shared" si="1"/>
        <v>39</v>
      </c>
      <c r="C44" s="22" t="s">
        <v>297</v>
      </c>
      <c r="D44" s="22">
        <v>160</v>
      </c>
      <c r="E44" s="21" t="s">
        <v>9</v>
      </c>
      <c r="F44" s="23">
        <v>3.6</v>
      </c>
      <c r="G44" s="22">
        <f>3.14*D44/1000*F44*(H44/1000)*7800+188</f>
        <v>300.85913600000003</v>
      </c>
      <c r="H44" s="21">
        <v>8</v>
      </c>
    </row>
    <row r="45" spans="2:8" x14ac:dyDescent="0.3">
      <c r="B45" s="21">
        <f t="shared" si="1"/>
        <v>40</v>
      </c>
      <c r="C45" s="22" t="s">
        <v>758</v>
      </c>
      <c r="D45" s="22">
        <v>325</v>
      </c>
      <c r="E45" s="21" t="s">
        <v>6</v>
      </c>
      <c r="F45" s="23">
        <v>1</v>
      </c>
      <c r="G45" s="22">
        <v>1001</v>
      </c>
      <c r="H45" s="21"/>
    </row>
    <row r="46" spans="2:8" x14ac:dyDescent="0.3">
      <c r="B46" s="21">
        <f t="shared" si="1"/>
        <v>41</v>
      </c>
      <c r="C46" s="85" t="s">
        <v>70</v>
      </c>
      <c r="D46" s="22">
        <v>700</v>
      </c>
      <c r="E46" s="21" t="s">
        <v>6</v>
      </c>
      <c r="F46" s="23">
        <v>1</v>
      </c>
      <c r="G46" s="22">
        <v>5400</v>
      </c>
      <c r="H46" s="21"/>
    </row>
    <row r="47" spans="2:8" x14ac:dyDescent="0.3">
      <c r="B47" s="58"/>
      <c r="C47" s="62" t="s">
        <v>749</v>
      </c>
      <c r="D47" s="62"/>
      <c r="E47" s="58"/>
      <c r="F47" s="63"/>
      <c r="G47" s="62">
        <f>SUBTOTAL(9,G9:G46)</f>
        <v>149240.36981120001</v>
      </c>
      <c r="H47" s="58"/>
    </row>
    <row r="48" spans="2:8" x14ac:dyDescent="0.3">
      <c r="B48" s="21">
        <f>ROW(A42)</f>
        <v>42</v>
      </c>
      <c r="C48" s="22" t="s">
        <v>761</v>
      </c>
      <c r="D48" s="22">
        <v>50</v>
      </c>
      <c r="E48" s="21" t="s">
        <v>9</v>
      </c>
      <c r="F48" s="23">
        <v>1.06</v>
      </c>
      <c r="G48" s="22">
        <f>3.14*D48/1000*F48*(H48/1000)*7800</f>
        <v>7.7884560000000009</v>
      </c>
      <c r="H48" s="21">
        <v>6</v>
      </c>
    </row>
    <row r="49" spans="2:8" x14ac:dyDescent="0.3">
      <c r="B49" s="21">
        <f t="shared" ref="B49:B58" si="2">ROW(A43)</f>
        <v>43</v>
      </c>
      <c r="C49" s="22" t="s">
        <v>203</v>
      </c>
      <c r="D49" s="22">
        <v>60</v>
      </c>
      <c r="E49" s="21" t="s">
        <v>9</v>
      </c>
      <c r="F49" s="23">
        <v>3</v>
      </c>
      <c r="G49" s="22">
        <f>3.14*D49/1000*F49*(H49/1000)*7800</f>
        <v>17.634240000000002</v>
      </c>
      <c r="H49" s="21">
        <v>4</v>
      </c>
    </row>
    <row r="50" spans="2:8" x14ac:dyDescent="0.3">
      <c r="B50" s="21">
        <f t="shared" si="2"/>
        <v>44</v>
      </c>
      <c r="C50" s="22" t="s">
        <v>204</v>
      </c>
      <c r="D50" s="22">
        <v>60.3</v>
      </c>
      <c r="E50" s="21" t="s">
        <v>9</v>
      </c>
      <c r="F50" s="23">
        <v>3</v>
      </c>
      <c r="G50" s="22">
        <f>3.14*D50/1000*F50*(H50/1000)*7800</f>
        <v>17.722411199999996</v>
      </c>
      <c r="H50" s="21">
        <v>4</v>
      </c>
    </row>
    <row r="51" spans="2:8" x14ac:dyDescent="0.3">
      <c r="B51" s="21">
        <f t="shared" si="2"/>
        <v>45</v>
      </c>
      <c r="C51" s="22" t="s">
        <v>262</v>
      </c>
      <c r="D51" s="22">
        <v>50</v>
      </c>
      <c r="E51" s="21" t="s">
        <v>9</v>
      </c>
      <c r="F51" s="23">
        <v>2.0499999999999998</v>
      </c>
      <c r="G51" s="22">
        <f>3.14*D51/1000*F51*(H51/1000)*7800</f>
        <v>15.062579999999999</v>
      </c>
      <c r="H51" s="21">
        <v>6</v>
      </c>
    </row>
    <row r="52" spans="2:8" x14ac:dyDescent="0.3">
      <c r="B52" s="21">
        <f t="shared" si="2"/>
        <v>46</v>
      </c>
      <c r="C52" s="22" t="s">
        <v>265</v>
      </c>
      <c r="D52" s="22">
        <v>50</v>
      </c>
      <c r="E52" s="21" t="s">
        <v>9</v>
      </c>
      <c r="F52" s="23">
        <v>2.4</v>
      </c>
      <c r="G52" s="22">
        <f>3.14*D52/1000*F52*(H52/1000)*7800</f>
        <v>17.634239999999998</v>
      </c>
      <c r="H52" s="21">
        <v>6</v>
      </c>
    </row>
    <row r="53" spans="2:8" x14ac:dyDescent="0.3">
      <c r="B53" s="21">
        <f t="shared" si="2"/>
        <v>47</v>
      </c>
      <c r="C53" s="22" t="s">
        <v>269</v>
      </c>
      <c r="D53" s="22">
        <v>50</v>
      </c>
      <c r="E53" s="21" t="s">
        <v>9</v>
      </c>
      <c r="F53" s="23">
        <v>2.15</v>
      </c>
      <c r="G53" s="22">
        <f>3.14*D53/1000*7800*F53*H53/1000+33</f>
        <v>48.797339999999998</v>
      </c>
      <c r="H53" s="21">
        <v>6</v>
      </c>
    </row>
    <row r="54" spans="2:8" x14ac:dyDescent="0.3">
      <c r="B54" s="21">
        <f t="shared" si="2"/>
        <v>48</v>
      </c>
      <c r="C54" s="22" t="s">
        <v>316</v>
      </c>
      <c r="D54" s="22">
        <v>50</v>
      </c>
      <c r="E54" s="21" t="s">
        <v>9</v>
      </c>
      <c r="F54" s="23">
        <v>1.05</v>
      </c>
      <c r="G54" s="22">
        <f>3.14*D54/1000*F54*(H54/1000)*7800</f>
        <v>7.7149799999999997</v>
      </c>
      <c r="H54" s="21">
        <v>6</v>
      </c>
    </row>
    <row r="55" spans="2:8" x14ac:dyDescent="0.3">
      <c r="B55" s="21">
        <f t="shared" si="2"/>
        <v>49</v>
      </c>
      <c r="C55" s="22" t="s">
        <v>76</v>
      </c>
      <c r="D55" s="22">
        <v>114</v>
      </c>
      <c r="E55" s="21" t="s">
        <v>6</v>
      </c>
      <c r="F55" s="23">
        <f>SUM(3*2.98)</f>
        <v>8.94</v>
      </c>
      <c r="G55" s="22">
        <v>480</v>
      </c>
      <c r="H55" s="21">
        <v>6</v>
      </c>
    </row>
    <row r="56" spans="2:8" x14ac:dyDescent="0.3">
      <c r="B56" s="21">
        <f t="shared" si="2"/>
        <v>50</v>
      </c>
      <c r="C56" s="22" t="s">
        <v>212</v>
      </c>
      <c r="D56" s="22">
        <v>50</v>
      </c>
      <c r="E56" s="21" t="s">
        <v>9</v>
      </c>
      <c r="F56" s="23">
        <v>1.9</v>
      </c>
      <c r="G56" s="22">
        <f>(3.14*D56/1000*H56/1000*7800*F56)+33</f>
        <v>42.306959999999997</v>
      </c>
      <c r="H56" s="21">
        <v>4</v>
      </c>
    </row>
    <row r="57" spans="2:8" x14ac:dyDescent="0.3">
      <c r="B57" s="21">
        <f t="shared" si="2"/>
        <v>51</v>
      </c>
      <c r="C57" s="22" t="s">
        <v>248</v>
      </c>
      <c r="D57" s="22" t="s">
        <v>249</v>
      </c>
      <c r="E57" s="21" t="s">
        <v>6</v>
      </c>
      <c r="F57" s="23">
        <v>2</v>
      </c>
      <c r="G57" s="22">
        <v>80</v>
      </c>
      <c r="H57" s="21">
        <v>4</v>
      </c>
    </row>
    <row r="58" spans="2:8" x14ac:dyDescent="0.3">
      <c r="B58" s="21">
        <f t="shared" si="2"/>
        <v>52</v>
      </c>
      <c r="C58" s="85" t="s">
        <v>332</v>
      </c>
      <c r="D58" s="28">
        <v>50</v>
      </c>
      <c r="E58" s="28" t="s">
        <v>6</v>
      </c>
      <c r="F58" s="28">
        <v>1</v>
      </c>
      <c r="G58" s="35">
        <f>SUM(D58*10)</f>
        <v>500</v>
      </c>
      <c r="H58" s="28"/>
    </row>
    <row r="59" spans="2:8" x14ac:dyDescent="0.3">
      <c r="B59" s="58"/>
      <c r="C59" s="62" t="s">
        <v>765</v>
      </c>
      <c r="D59" s="64"/>
      <c r="E59" s="64"/>
      <c r="F59" s="64"/>
      <c r="G59" s="65">
        <f>SUBTOTAL(9,G48:G58)</f>
        <v>1234.6612071999998</v>
      </c>
      <c r="H59" s="64"/>
    </row>
    <row r="60" spans="2:8" x14ac:dyDescent="0.3">
      <c r="B60" s="21">
        <f>ROW(A53)</f>
        <v>53</v>
      </c>
      <c r="C60" s="25" t="s">
        <v>342</v>
      </c>
      <c r="D60" s="28" t="s">
        <v>343</v>
      </c>
      <c r="E60" s="28" t="s">
        <v>6</v>
      </c>
      <c r="F60" s="28">
        <v>8</v>
      </c>
      <c r="G60" s="35">
        <f>0.08*4*0.002*7800*3*8</f>
        <v>119.80799999999999</v>
      </c>
      <c r="H60" s="28"/>
    </row>
    <row r="61" spans="2:8" x14ac:dyDescent="0.3">
      <c r="B61" s="21">
        <f t="shared" ref="B61:B72" si="3">ROW(A54)</f>
        <v>54</v>
      </c>
      <c r="C61" s="25" t="s">
        <v>344</v>
      </c>
      <c r="D61" s="28" t="s">
        <v>345</v>
      </c>
      <c r="E61" s="28" t="s">
        <v>6</v>
      </c>
      <c r="F61" s="28">
        <v>4</v>
      </c>
      <c r="G61" s="35">
        <f>0.06*4*2.14*0.002*7800*4</f>
        <v>32.048639999999999</v>
      </c>
      <c r="H61" s="28"/>
    </row>
    <row r="62" spans="2:8" ht="28.8" x14ac:dyDescent="0.3">
      <c r="B62" s="21">
        <f t="shared" si="3"/>
        <v>55</v>
      </c>
      <c r="C62" s="22" t="s">
        <v>320</v>
      </c>
      <c r="D62" s="28" t="s">
        <v>321</v>
      </c>
      <c r="E62" s="28" t="s">
        <v>9</v>
      </c>
      <c r="F62" s="28">
        <v>5.3</v>
      </c>
      <c r="G62" s="35">
        <f>3.14*0.1*0.002*7800*3*5.3</f>
        <v>77.884560000000008</v>
      </c>
      <c r="H62" s="28"/>
    </row>
    <row r="63" spans="2:8" x14ac:dyDescent="0.3">
      <c r="B63" s="21">
        <f t="shared" si="3"/>
        <v>56</v>
      </c>
      <c r="C63" s="22" t="s">
        <v>37</v>
      </c>
      <c r="D63" s="22"/>
      <c r="E63" s="21" t="s">
        <v>6</v>
      </c>
      <c r="F63" s="23">
        <v>9</v>
      </c>
      <c r="G63" s="22">
        <f>0.08*4*0.002*2.6*9*7800</f>
        <v>116.81280000000001</v>
      </c>
      <c r="H63" s="21">
        <v>2</v>
      </c>
    </row>
    <row r="64" spans="2:8" ht="28.8" x14ac:dyDescent="0.3">
      <c r="B64" s="21">
        <f t="shared" si="3"/>
        <v>57</v>
      </c>
      <c r="C64" s="22" t="s">
        <v>38</v>
      </c>
      <c r="D64" s="22"/>
      <c r="E64" s="21" t="s">
        <v>6</v>
      </c>
      <c r="F64" s="23">
        <v>3</v>
      </c>
      <c r="G64" s="22">
        <f>3.14*0.108*0.003*2.26*3*7800</f>
        <v>53.802066240000002</v>
      </c>
      <c r="H64" s="21"/>
    </row>
    <row r="65" spans="2:8" x14ac:dyDescent="0.3">
      <c r="B65" s="21">
        <f t="shared" si="3"/>
        <v>58</v>
      </c>
      <c r="C65" s="30" t="s">
        <v>375</v>
      </c>
      <c r="D65" s="26" t="s">
        <v>367</v>
      </c>
      <c r="E65" s="26" t="s">
        <v>6</v>
      </c>
      <c r="F65" s="26">
        <v>7</v>
      </c>
      <c r="G65" s="36">
        <f>0.08*4*0.004*2*7800*7</f>
        <v>139.77600000000001</v>
      </c>
      <c r="H65" s="26">
        <v>4</v>
      </c>
    </row>
    <row r="66" spans="2:8" x14ac:dyDescent="0.3">
      <c r="B66" s="21">
        <f t="shared" si="3"/>
        <v>59</v>
      </c>
      <c r="C66" s="22" t="s">
        <v>241</v>
      </c>
      <c r="D66" s="22">
        <v>100</v>
      </c>
      <c r="E66" s="21" t="s">
        <v>9</v>
      </c>
      <c r="F66" s="23">
        <v>4</v>
      </c>
      <c r="G66" s="22">
        <f>3.14*D66/1000*F66*(H66/1000)*7800</f>
        <v>39.187199999999997</v>
      </c>
      <c r="H66" s="21">
        <v>4</v>
      </c>
    </row>
    <row r="67" spans="2:8" x14ac:dyDescent="0.3">
      <c r="B67" s="21">
        <f t="shared" si="3"/>
        <v>60</v>
      </c>
      <c r="C67" s="22" t="s">
        <v>242</v>
      </c>
      <c r="D67" s="22">
        <v>100</v>
      </c>
      <c r="E67" s="21" t="s">
        <v>9</v>
      </c>
      <c r="F67" s="23">
        <v>4</v>
      </c>
      <c r="G67" s="22">
        <f>3.14*D67/1000*F67*(H67/1000)*7800</f>
        <v>39.187199999999997</v>
      </c>
      <c r="H67" s="21">
        <v>4</v>
      </c>
    </row>
    <row r="68" spans="2:8" x14ac:dyDescent="0.3">
      <c r="B68" s="21">
        <f t="shared" si="3"/>
        <v>61</v>
      </c>
      <c r="C68" s="22" t="s">
        <v>113</v>
      </c>
      <c r="D68" s="22"/>
      <c r="E68" s="21" t="s">
        <v>6</v>
      </c>
      <c r="F68" s="23">
        <v>11</v>
      </c>
      <c r="G68" s="22">
        <v>77</v>
      </c>
      <c r="H68" s="21"/>
    </row>
    <row r="69" spans="2:8" x14ac:dyDescent="0.3">
      <c r="B69" s="21">
        <f t="shared" si="3"/>
        <v>62</v>
      </c>
      <c r="C69" s="30" t="s">
        <v>397</v>
      </c>
      <c r="D69" s="26">
        <v>2.76</v>
      </c>
      <c r="E69" s="26" t="s">
        <v>6</v>
      </c>
      <c r="F69" s="26">
        <v>2</v>
      </c>
      <c r="G69" s="36">
        <f>3.14*0.075*2.76*0.001*7800*2</f>
        <v>10.139687999999998</v>
      </c>
      <c r="H69" s="26">
        <v>1</v>
      </c>
    </row>
    <row r="70" spans="2:8" x14ac:dyDescent="0.3">
      <c r="B70" s="21">
        <f t="shared" si="3"/>
        <v>63</v>
      </c>
      <c r="C70" s="30" t="s">
        <v>396</v>
      </c>
      <c r="D70" s="26">
        <v>2.0699999999999998</v>
      </c>
      <c r="E70" s="26" t="s">
        <v>6</v>
      </c>
      <c r="F70" s="26">
        <v>8</v>
      </c>
      <c r="G70" s="36">
        <f>0.004*0.006*2*2.07*7800*8</f>
        <v>6.2000640000000002</v>
      </c>
      <c r="H70" s="26">
        <v>1</v>
      </c>
    </row>
    <row r="71" spans="2:8" x14ac:dyDescent="0.3">
      <c r="B71" s="21">
        <f t="shared" si="3"/>
        <v>64</v>
      </c>
      <c r="C71" s="30" t="s">
        <v>373</v>
      </c>
      <c r="D71" s="26">
        <v>108</v>
      </c>
      <c r="E71" s="26" t="s">
        <v>6</v>
      </c>
      <c r="F71" s="26">
        <v>23</v>
      </c>
      <c r="G71" s="36">
        <f>3.14*0.108*0.004*7800*2.5*23</f>
        <v>608.38128000000006</v>
      </c>
      <c r="H71" s="26">
        <v>4</v>
      </c>
    </row>
    <row r="72" spans="2:8" x14ac:dyDescent="0.3">
      <c r="B72" s="21">
        <f t="shared" si="3"/>
        <v>65</v>
      </c>
      <c r="C72" s="30" t="s">
        <v>374</v>
      </c>
      <c r="D72" s="26">
        <v>125</v>
      </c>
      <c r="E72" s="26" t="s">
        <v>6</v>
      </c>
      <c r="F72" s="26">
        <v>2</v>
      </c>
      <c r="G72" s="36">
        <f>3.14*0.125*0.004*2.5*7800*2</f>
        <v>61.23</v>
      </c>
      <c r="H72" s="26">
        <v>4</v>
      </c>
    </row>
    <row r="73" spans="2:8" x14ac:dyDescent="0.3">
      <c r="B73" s="69"/>
      <c r="C73" s="59" t="s">
        <v>766</v>
      </c>
      <c r="D73" s="60"/>
      <c r="E73" s="60"/>
      <c r="F73" s="60"/>
      <c r="G73" s="61">
        <f>SUBTOTAL(9,G60:G72)</f>
        <v>1381.4574982399999</v>
      </c>
      <c r="H73" s="60"/>
    </row>
    <row r="74" spans="2:8" x14ac:dyDescent="0.3">
      <c r="B74" s="21">
        <f>ROW(A66)</f>
        <v>66</v>
      </c>
      <c r="C74" s="22" t="s">
        <v>128</v>
      </c>
      <c r="D74" s="22">
        <v>720</v>
      </c>
      <c r="E74" s="21" t="s">
        <v>9</v>
      </c>
      <c r="F74" s="23">
        <v>6</v>
      </c>
      <c r="G74" s="22">
        <f>3.14*D74/1000*F74*(H74/1000)*7800</f>
        <v>1058.0544000000002</v>
      </c>
      <c r="H74" s="21">
        <v>10</v>
      </c>
    </row>
    <row r="75" spans="2:8" x14ac:dyDescent="0.3">
      <c r="B75" s="21">
        <f t="shared" ref="B75:B91" si="4">ROW(A67)</f>
        <v>67</v>
      </c>
      <c r="C75" s="22" t="s">
        <v>110</v>
      </c>
      <c r="D75" s="22">
        <v>159</v>
      </c>
      <c r="E75" s="21" t="s">
        <v>9</v>
      </c>
      <c r="F75" s="23">
        <v>2.2799999999999998</v>
      </c>
      <c r="G75" s="22">
        <f>3.14*D75/1000*F75*(H75/1000)*7800</f>
        <v>62.151878879999998</v>
      </c>
      <c r="H75" s="21">
        <v>7</v>
      </c>
    </row>
    <row r="76" spans="2:8" ht="43.2" x14ac:dyDescent="0.3">
      <c r="B76" s="21">
        <f t="shared" si="4"/>
        <v>68</v>
      </c>
      <c r="C76" s="22" t="s">
        <v>131</v>
      </c>
      <c r="D76" s="26" t="s">
        <v>132</v>
      </c>
      <c r="E76" s="21" t="s">
        <v>6</v>
      </c>
      <c r="F76" s="23">
        <v>1</v>
      </c>
      <c r="G76" s="22">
        <f>3.14*1.02*4.83*7800*0.012</f>
        <v>1447.9474464000002</v>
      </c>
      <c r="H76" s="21"/>
    </row>
    <row r="77" spans="2:8" x14ac:dyDescent="0.3">
      <c r="B77" s="21">
        <f t="shared" si="4"/>
        <v>69</v>
      </c>
      <c r="C77" s="22" t="s">
        <v>139</v>
      </c>
      <c r="D77" s="22">
        <v>1020</v>
      </c>
      <c r="E77" s="21" t="s">
        <v>9</v>
      </c>
      <c r="F77" s="23">
        <v>6.86</v>
      </c>
      <c r="G77" s="22">
        <f>3.14*D77/1000*F77*(H77/1000)*7800</f>
        <v>3084.7576032000002</v>
      </c>
      <c r="H77" s="21">
        <v>18</v>
      </c>
    </row>
    <row r="78" spans="2:8" x14ac:dyDescent="0.3">
      <c r="B78" s="21">
        <f t="shared" si="4"/>
        <v>70</v>
      </c>
      <c r="C78" s="22" t="s">
        <v>22</v>
      </c>
      <c r="D78" s="22">
        <v>219</v>
      </c>
      <c r="E78" s="21" t="s">
        <v>9</v>
      </c>
      <c r="F78" s="23">
        <v>5.94</v>
      </c>
      <c r="G78" s="22">
        <f>3.14*D78/1000*F78*(H78/1000)*7800</f>
        <v>254.88530496000007</v>
      </c>
      <c r="H78" s="26">
        <v>8</v>
      </c>
    </row>
    <row r="79" spans="2:8" x14ac:dyDescent="0.3">
      <c r="B79" s="21">
        <f t="shared" si="4"/>
        <v>71</v>
      </c>
      <c r="C79" s="22" t="s">
        <v>24</v>
      </c>
      <c r="D79" s="22">
        <v>527</v>
      </c>
      <c r="E79" s="21" t="s">
        <v>9</v>
      </c>
      <c r="F79" s="23">
        <v>4.26</v>
      </c>
      <c r="G79" s="22">
        <f>3.14*D79/1000*F79*(H79/1000)*7800</f>
        <v>439.88023871999997</v>
      </c>
      <c r="H79" s="26">
        <v>8</v>
      </c>
    </row>
    <row r="80" spans="2:8" x14ac:dyDescent="0.3">
      <c r="B80" s="21">
        <f t="shared" si="4"/>
        <v>72</v>
      </c>
      <c r="C80" s="22" t="s">
        <v>205</v>
      </c>
      <c r="D80" s="22">
        <v>108</v>
      </c>
      <c r="E80" s="21" t="s">
        <v>9</v>
      </c>
      <c r="F80" s="26" t="s">
        <v>206</v>
      </c>
      <c r="G80" s="22">
        <f>3.14*0.108*6.26*7800*0.006</f>
        <v>99.351308160000016</v>
      </c>
      <c r="H80" s="21">
        <v>6</v>
      </c>
    </row>
    <row r="81" spans="2:8" x14ac:dyDescent="0.3">
      <c r="B81" s="21">
        <f t="shared" si="4"/>
        <v>73</v>
      </c>
      <c r="C81" s="22" t="s">
        <v>205</v>
      </c>
      <c r="D81" s="22">
        <v>710</v>
      </c>
      <c r="E81" s="21" t="s">
        <v>9</v>
      </c>
      <c r="F81" s="23">
        <v>7</v>
      </c>
      <c r="G81" s="22">
        <f>3.14*D81/1000*F81*(H81/1000)*7800</f>
        <v>973.80192000000011</v>
      </c>
      <c r="H81" s="21">
        <v>8</v>
      </c>
    </row>
    <row r="82" spans="2:8" x14ac:dyDescent="0.3">
      <c r="B82" s="21">
        <f t="shared" si="4"/>
        <v>74</v>
      </c>
      <c r="C82" s="22" t="s">
        <v>214</v>
      </c>
      <c r="D82" s="22">
        <v>720</v>
      </c>
      <c r="E82" s="21" t="s">
        <v>9</v>
      </c>
      <c r="F82" s="23">
        <v>2</v>
      </c>
      <c r="G82" s="22">
        <f>3.14*D82/1000*F82*(H82/1000)*7800</f>
        <v>352.68480000000005</v>
      </c>
      <c r="H82" s="21">
        <v>10</v>
      </c>
    </row>
    <row r="83" spans="2:8" x14ac:dyDescent="0.3">
      <c r="B83" s="21">
        <f t="shared" si="4"/>
        <v>75</v>
      </c>
      <c r="C83" s="22" t="s">
        <v>215</v>
      </c>
      <c r="D83" s="22">
        <v>720</v>
      </c>
      <c r="E83" s="21" t="s">
        <v>9</v>
      </c>
      <c r="F83" s="23">
        <v>1.87</v>
      </c>
      <c r="G83" s="22">
        <f>3.14*D83/1000*F83*(H83/1000)*7800</f>
        <v>329.76028800000006</v>
      </c>
      <c r="H83" s="21">
        <v>10</v>
      </c>
    </row>
    <row r="84" spans="2:8" x14ac:dyDescent="0.3">
      <c r="B84" s="21">
        <f t="shared" si="4"/>
        <v>76</v>
      </c>
      <c r="C84" s="22" t="s">
        <v>224</v>
      </c>
      <c r="D84" s="22">
        <v>425</v>
      </c>
      <c r="E84" s="21" t="s">
        <v>9</v>
      </c>
      <c r="F84" s="23">
        <v>3</v>
      </c>
      <c r="G84" s="22">
        <f>3.14*D84/1000*F84*(H84/1000)*7800</f>
        <v>281.04569999999995</v>
      </c>
      <c r="H84" s="21">
        <v>9</v>
      </c>
    </row>
    <row r="85" spans="2:8" x14ac:dyDescent="0.3">
      <c r="B85" s="21">
        <f t="shared" si="4"/>
        <v>77</v>
      </c>
      <c r="C85" s="22" t="s">
        <v>225</v>
      </c>
      <c r="D85" s="22">
        <v>425</v>
      </c>
      <c r="E85" s="21" t="s">
        <v>9</v>
      </c>
      <c r="F85" s="23">
        <v>2.87</v>
      </c>
      <c r="G85" s="22">
        <f>3.14*D85/1000*F85*(H85/1000)*7800</f>
        <v>268.867053</v>
      </c>
      <c r="H85" s="21">
        <v>9</v>
      </c>
    </row>
    <row r="86" spans="2:8" x14ac:dyDescent="0.3">
      <c r="B86" s="21">
        <f t="shared" si="4"/>
        <v>78</v>
      </c>
      <c r="C86" s="22" t="s">
        <v>46</v>
      </c>
      <c r="D86" s="22">
        <v>377</v>
      </c>
      <c r="E86" s="21" t="s">
        <v>9</v>
      </c>
      <c r="F86" s="23" t="s">
        <v>47</v>
      </c>
      <c r="G86" s="22">
        <f>3.14*D86/1000*(4.12+1.56)*(H86/1000)*7800</f>
        <v>472.01570207999998</v>
      </c>
      <c r="H86" s="21">
        <v>9</v>
      </c>
    </row>
    <row r="87" spans="2:8" x14ac:dyDescent="0.3">
      <c r="B87" s="21">
        <f t="shared" si="4"/>
        <v>79</v>
      </c>
      <c r="C87" s="22" t="s">
        <v>48</v>
      </c>
      <c r="D87" s="22">
        <v>377</v>
      </c>
      <c r="E87" s="21" t="s">
        <v>9</v>
      </c>
      <c r="F87" s="23">
        <v>2.31</v>
      </c>
      <c r="G87" s="22">
        <f>3.14*D87/1000*F87*(H87/1000)*7800</f>
        <v>149.30543628000001</v>
      </c>
      <c r="H87" s="21">
        <v>7</v>
      </c>
    </row>
    <row r="88" spans="2:8" ht="43.2" x14ac:dyDescent="0.3">
      <c r="B88" s="21">
        <f t="shared" si="4"/>
        <v>80</v>
      </c>
      <c r="C88" s="22" t="s">
        <v>49</v>
      </c>
      <c r="D88" s="22" t="s">
        <v>50</v>
      </c>
      <c r="E88" s="21" t="s">
        <v>6</v>
      </c>
      <c r="F88" s="23">
        <v>1</v>
      </c>
      <c r="G88" s="22">
        <f>(3.14*0.53*0.006*2.15*7800)+(3.14*0.377*2.4*0.008*7800)</f>
        <v>344.73469680000005</v>
      </c>
      <c r="H88" s="21"/>
    </row>
    <row r="89" spans="2:8" ht="43.2" x14ac:dyDescent="0.3">
      <c r="B89" s="21">
        <f t="shared" si="4"/>
        <v>81</v>
      </c>
      <c r="C89" s="22" t="s">
        <v>51</v>
      </c>
      <c r="D89" s="22" t="s">
        <v>52</v>
      </c>
      <c r="E89" s="21" t="s">
        <v>6</v>
      </c>
      <c r="F89" s="23">
        <v>1</v>
      </c>
      <c r="G89" s="22">
        <f>(3.14*0.377*0.008*2.37*7800)+(3.14*0.16*2.66*0.006*7800)</f>
        <v>237.60962784000003</v>
      </c>
      <c r="H89" s="21"/>
    </row>
    <row r="90" spans="2:8" ht="57.6" x14ac:dyDescent="0.3">
      <c r="B90" s="21">
        <f t="shared" si="4"/>
        <v>82</v>
      </c>
      <c r="C90" s="22" t="s">
        <v>71</v>
      </c>
      <c r="D90" s="22" t="s">
        <v>72</v>
      </c>
      <c r="E90" s="21" t="s">
        <v>6</v>
      </c>
      <c r="F90" s="23">
        <v>1</v>
      </c>
      <c r="G90" s="22">
        <f>(3.14*0.377*2.46*0.009*7800)+(3.14*0.219*0.006*1.05*7800)</f>
        <v>238.22094816000001</v>
      </c>
      <c r="H90" s="21"/>
    </row>
    <row r="91" spans="2:8" x14ac:dyDescent="0.3">
      <c r="B91" s="21">
        <f t="shared" si="4"/>
        <v>83</v>
      </c>
      <c r="C91" s="22" t="s">
        <v>66</v>
      </c>
      <c r="D91" s="22">
        <v>530</v>
      </c>
      <c r="E91" s="21" t="s">
        <v>9</v>
      </c>
      <c r="F91" s="23">
        <v>1.81</v>
      </c>
      <c r="G91" s="22">
        <f>3.14*D91/1000*F91*(H91/1000)*7800</f>
        <v>187.96140480000003</v>
      </c>
      <c r="H91" s="21">
        <v>8</v>
      </c>
    </row>
    <row r="92" spans="2:8" x14ac:dyDescent="0.3">
      <c r="B92" s="58"/>
      <c r="C92" s="62" t="s">
        <v>752</v>
      </c>
      <c r="D92" s="62"/>
      <c r="E92" s="58"/>
      <c r="F92" s="63"/>
      <c r="G92" s="62">
        <f>SUBTOTAL(9,G74:G91)</f>
        <v>10283.035757280002</v>
      </c>
      <c r="H92" s="58"/>
    </row>
    <row r="93" spans="2:8" x14ac:dyDescent="0.3">
      <c r="B93" s="21">
        <f>ROW(A84)</f>
        <v>84</v>
      </c>
      <c r="C93" s="85" t="s">
        <v>111</v>
      </c>
      <c r="D93" s="22"/>
      <c r="E93" s="21" t="s">
        <v>6</v>
      </c>
      <c r="F93" s="23">
        <v>82</v>
      </c>
      <c r="G93" s="22">
        <f>10*F93</f>
        <v>820</v>
      </c>
      <c r="H93" s="21"/>
    </row>
    <row r="94" spans="2:8" x14ac:dyDescent="0.3">
      <c r="B94" s="21">
        <f>ROW(A85)</f>
        <v>85</v>
      </c>
      <c r="C94" s="30" t="s">
        <v>377</v>
      </c>
      <c r="D94" s="26" t="s">
        <v>367</v>
      </c>
      <c r="E94" s="26" t="s">
        <v>366</v>
      </c>
      <c r="F94" s="26">
        <v>17</v>
      </c>
      <c r="G94" s="36">
        <f>25*F94</f>
        <v>425</v>
      </c>
      <c r="H94" s="26" t="s">
        <v>367</v>
      </c>
    </row>
    <row r="95" spans="2:8" x14ac:dyDescent="0.3">
      <c r="B95" s="58"/>
      <c r="C95" s="59" t="s">
        <v>753</v>
      </c>
      <c r="D95" s="60"/>
      <c r="E95" s="60"/>
      <c r="F95" s="60"/>
      <c r="G95" s="61">
        <f>SUBTOTAL(9,G93:G94)</f>
        <v>1245</v>
      </c>
      <c r="H95" s="60"/>
    </row>
    <row r="96" spans="2:8" x14ac:dyDescent="0.3">
      <c r="B96" s="21">
        <f>ROW(A86)</f>
        <v>86</v>
      </c>
      <c r="C96" s="22" t="s">
        <v>314</v>
      </c>
      <c r="D96" s="22">
        <v>114</v>
      </c>
      <c r="E96" s="21" t="s">
        <v>9</v>
      </c>
      <c r="F96" s="23">
        <v>3.11</v>
      </c>
      <c r="G96" s="22">
        <f>3.14*D96/1000*F96*(H96/1000)*7800</f>
        <v>34.733574720000007</v>
      </c>
      <c r="H96" s="21">
        <v>4</v>
      </c>
    </row>
    <row r="97" spans="2:8" x14ac:dyDescent="0.3">
      <c r="B97" s="21">
        <f t="shared" ref="B97:B160" si="5">ROW(A87)</f>
        <v>87</v>
      </c>
      <c r="C97" s="2" t="s">
        <v>735</v>
      </c>
      <c r="D97" s="1"/>
      <c r="E97" s="1" t="s">
        <v>9</v>
      </c>
      <c r="F97" s="1">
        <v>11</v>
      </c>
      <c r="G97" s="3">
        <v>104</v>
      </c>
      <c r="H97" s="1"/>
    </row>
    <row r="98" spans="2:8" x14ac:dyDescent="0.3">
      <c r="B98" s="21">
        <f t="shared" si="5"/>
        <v>88</v>
      </c>
      <c r="C98" s="22" t="s">
        <v>16</v>
      </c>
      <c r="D98" s="22">
        <v>114</v>
      </c>
      <c r="E98" s="21" t="s">
        <v>9</v>
      </c>
      <c r="F98" s="23">
        <v>3</v>
      </c>
      <c r="G98" s="22">
        <f t="shared" ref="G98:G129" si="6">3.14*D98/1000*F98*(H98/1000)*7800</f>
        <v>33.505056000000003</v>
      </c>
      <c r="H98" s="21">
        <v>4</v>
      </c>
    </row>
    <row r="99" spans="2:8" x14ac:dyDescent="0.3">
      <c r="B99" s="21">
        <f t="shared" si="5"/>
        <v>89</v>
      </c>
      <c r="C99" s="22" t="s">
        <v>114</v>
      </c>
      <c r="D99" s="22">
        <v>720</v>
      </c>
      <c r="E99" s="21" t="s">
        <v>9</v>
      </c>
      <c r="F99" s="23">
        <v>12.93</v>
      </c>
      <c r="G99" s="22">
        <f t="shared" si="6"/>
        <v>1824.0857856</v>
      </c>
      <c r="H99" s="21">
        <v>8</v>
      </c>
    </row>
    <row r="100" spans="2:8" x14ac:dyDescent="0.3">
      <c r="B100" s="21">
        <f t="shared" si="5"/>
        <v>90</v>
      </c>
      <c r="C100" s="22" t="s">
        <v>115</v>
      </c>
      <c r="D100" s="22">
        <v>720</v>
      </c>
      <c r="E100" s="21" t="s">
        <v>9</v>
      </c>
      <c r="F100" s="23">
        <v>14.02</v>
      </c>
      <c r="G100" s="22">
        <f t="shared" si="6"/>
        <v>1977.8563584000003</v>
      </c>
      <c r="H100" s="21">
        <v>8</v>
      </c>
    </row>
    <row r="101" spans="2:8" x14ac:dyDescent="0.3">
      <c r="B101" s="21">
        <f t="shared" si="5"/>
        <v>91</v>
      </c>
      <c r="C101" s="22" t="s">
        <v>116</v>
      </c>
      <c r="D101" s="22">
        <v>720</v>
      </c>
      <c r="E101" s="21" t="s">
        <v>9</v>
      </c>
      <c r="F101" s="23">
        <v>5.25</v>
      </c>
      <c r="G101" s="22">
        <f t="shared" si="6"/>
        <v>925.7976000000001</v>
      </c>
      <c r="H101" s="21">
        <v>10</v>
      </c>
    </row>
    <row r="102" spans="2:8" x14ac:dyDescent="0.3">
      <c r="B102" s="21">
        <f t="shared" si="5"/>
        <v>92</v>
      </c>
      <c r="C102" s="22" t="s">
        <v>117</v>
      </c>
      <c r="D102" s="22">
        <v>720</v>
      </c>
      <c r="E102" s="21" t="s">
        <v>9</v>
      </c>
      <c r="F102" s="23">
        <v>12.5</v>
      </c>
      <c r="G102" s="22">
        <f t="shared" si="6"/>
        <v>1763.4240000000002</v>
      </c>
      <c r="H102" s="21">
        <v>8</v>
      </c>
    </row>
    <row r="103" spans="2:8" x14ac:dyDescent="0.3">
      <c r="B103" s="21">
        <f t="shared" si="5"/>
        <v>93</v>
      </c>
      <c r="C103" s="22" t="s">
        <v>17</v>
      </c>
      <c r="D103" s="22">
        <v>114</v>
      </c>
      <c r="E103" s="21" t="s">
        <v>9</v>
      </c>
      <c r="F103" s="23">
        <v>1.46</v>
      </c>
      <c r="G103" s="22">
        <f t="shared" si="6"/>
        <v>16.305793919999999</v>
      </c>
      <c r="H103" s="21">
        <v>4</v>
      </c>
    </row>
    <row r="104" spans="2:8" x14ac:dyDescent="0.3">
      <c r="B104" s="21">
        <f t="shared" si="5"/>
        <v>94</v>
      </c>
      <c r="C104" s="22" t="s">
        <v>123</v>
      </c>
      <c r="D104" s="22">
        <v>720</v>
      </c>
      <c r="E104" s="21" t="s">
        <v>9</v>
      </c>
      <c r="F104" s="23">
        <v>14.15</v>
      </c>
      <c r="G104" s="22">
        <f t="shared" si="6"/>
        <v>1996.1959680000002</v>
      </c>
      <c r="H104" s="21">
        <v>8</v>
      </c>
    </row>
    <row r="105" spans="2:8" x14ac:dyDescent="0.3">
      <c r="B105" s="21">
        <f t="shared" si="5"/>
        <v>95</v>
      </c>
      <c r="C105" s="22" t="s">
        <v>124</v>
      </c>
      <c r="D105" s="22">
        <v>720</v>
      </c>
      <c r="E105" s="21" t="s">
        <v>9</v>
      </c>
      <c r="F105" s="23">
        <v>14.58</v>
      </c>
      <c r="G105" s="22">
        <f t="shared" si="6"/>
        <v>2056.8577536000003</v>
      </c>
      <c r="H105" s="21">
        <v>8</v>
      </c>
    </row>
    <row r="106" spans="2:8" x14ac:dyDescent="0.3">
      <c r="B106" s="21">
        <f t="shared" si="5"/>
        <v>96</v>
      </c>
      <c r="C106" s="22" t="s">
        <v>125</v>
      </c>
      <c r="D106" s="22">
        <v>720</v>
      </c>
      <c r="E106" s="21" t="s">
        <v>9</v>
      </c>
      <c r="F106" s="23">
        <v>14.1</v>
      </c>
      <c r="G106" s="22">
        <f t="shared" si="6"/>
        <v>1989.142272</v>
      </c>
      <c r="H106" s="21">
        <v>8</v>
      </c>
    </row>
    <row r="107" spans="2:8" x14ac:dyDescent="0.3">
      <c r="B107" s="21">
        <f t="shared" si="5"/>
        <v>97</v>
      </c>
      <c r="C107" s="22" t="s">
        <v>126</v>
      </c>
      <c r="D107" s="22">
        <v>720</v>
      </c>
      <c r="E107" s="21" t="s">
        <v>9</v>
      </c>
      <c r="F107" s="23">
        <v>11.29</v>
      </c>
      <c r="G107" s="22">
        <f t="shared" si="6"/>
        <v>1592.7245568000003</v>
      </c>
      <c r="H107" s="21">
        <v>8</v>
      </c>
    </row>
    <row r="108" spans="2:8" x14ac:dyDescent="0.3">
      <c r="B108" s="21">
        <f t="shared" si="5"/>
        <v>98</v>
      </c>
      <c r="C108" s="22" t="s">
        <v>129</v>
      </c>
      <c r="D108" s="22">
        <v>720</v>
      </c>
      <c r="E108" s="21" t="s">
        <v>9</v>
      </c>
      <c r="F108" s="23">
        <v>11</v>
      </c>
      <c r="G108" s="22">
        <f t="shared" si="6"/>
        <v>1551.81312</v>
      </c>
      <c r="H108" s="21">
        <v>8</v>
      </c>
    </row>
    <row r="109" spans="2:8" x14ac:dyDescent="0.3">
      <c r="B109" s="21">
        <f t="shared" si="5"/>
        <v>99</v>
      </c>
      <c r="C109" s="22" t="s">
        <v>18</v>
      </c>
      <c r="D109" s="22">
        <v>114</v>
      </c>
      <c r="E109" s="21" t="s">
        <v>9</v>
      </c>
      <c r="F109" s="23">
        <v>1.9</v>
      </c>
      <c r="G109" s="22">
        <f t="shared" si="6"/>
        <v>21.2198688</v>
      </c>
      <c r="H109" s="21">
        <v>4</v>
      </c>
    </row>
    <row r="110" spans="2:8" x14ac:dyDescent="0.3">
      <c r="B110" s="21">
        <f t="shared" si="5"/>
        <v>100</v>
      </c>
      <c r="C110" s="22" t="s">
        <v>134</v>
      </c>
      <c r="D110" s="22">
        <v>1020</v>
      </c>
      <c r="E110" s="21" t="s">
        <v>9</v>
      </c>
      <c r="F110" s="23">
        <v>3.1</v>
      </c>
      <c r="G110" s="22">
        <f t="shared" si="6"/>
        <v>929.32444800000019</v>
      </c>
      <c r="H110" s="21">
        <v>12</v>
      </c>
    </row>
    <row r="111" spans="2:8" x14ac:dyDescent="0.3">
      <c r="B111" s="21">
        <f t="shared" si="5"/>
        <v>101</v>
      </c>
      <c r="C111" s="22" t="s">
        <v>135</v>
      </c>
      <c r="D111" s="22">
        <v>1020</v>
      </c>
      <c r="E111" s="21" t="s">
        <v>9</v>
      </c>
      <c r="F111" s="23">
        <v>1</v>
      </c>
      <c r="G111" s="22">
        <f t="shared" si="6"/>
        <v>299.78208000000006</v>
      </c>
      <c r="H111" s="21">
        <v>12</v>
      </c>
    </row>
    <row r="112" spans="2:8" x14ac:dyDescent="0.3">
      <c r="B112" s="21">
        <f t="shared" si="5"/>
        <v>102</v>
      </c>
      <c r="C112" s="22" t="s">
        <v>136</v>
      </c>
      <c r="D112" s="22">
        <v>323</v>
      </c>
      <c r="E112" s="21" t="s">
        <v>9</v>
      </c>
      <c r="F112" s="23">
        <v>1.5</v>
      </c>
      <c r="G112" s="22">
        <f t="shared" si="6"/>
        <v>83.06461800000001</v>
      </c>
      <c r="H112" s="21">
        <v>7</v>
      </c>
    </row>
    <row r="113" spans="2:8" x14ac:dyDescent="0.3">
      <c r="B113" s="21">
        <f t="shared" si="5"/>
        <v>103</v>
      </c>
      <c r="C113" s="22" t="s">
        <v>138</v>
      </c>
      <c r="D113" s="22">
        <v>1020</v>
      </c>
      <c r="E113" s="21" t="s">
        <v>9</v>
      </c>
      <c r="F113" s="23">
        <v>6.25</v>
      </c>
      <c r="G113" s="22">
        <f t="shared" si="6"/>
        <v>2810.4569999999999</v>
      </c>
      <c r="H113" s="21">
        <v>18</v>
      </c>
    </row>
    <row r="114" spans="2:8" x14ac:dyDescent="0.3">
      <c r="B114" s="21">
        <f t="shared" si="5"/>
        <v>104</v>
      </c>
      <c r="C114" s="22" t="s">
        <v>140</v>
      </c>
      <c r="D114" s="22">
        <v>377</v>
      </c>
      <c r="E114" s="21" t="s">
        <v>9</v>
      </c>
      <c r="F114" s="23">
        <v>0.99</v>
      </c>
      <c r="G114" s="22">
        <f t="shared" si="6"/>
        <v>82.270342439999993</v>
      </c>
      <c r="H114" s="21">
        <v>9</v>
      </c>
    </row>
    <row r="115" spans="2:8" x14ac:dyDescent="0.3">
      <c r="B115" s="21">
        <f t="shared" si="5"/>
        <v>105</v>
      </c>
      <c r="C115" s="22" t="s">
        <v>19</v>
      </c>
      <c r="D115" s="22">
        <v>114</v>
      </c>
      <c r="E115" s="21" t="s">
        <v>9</v>
      </c>
      <c r="F115" s="23">
        <v>0.99</v>
      </c>
      <c r="G115" s="22">
        <f t="shared" si="6"/>
        <v>11.056668480000001</v>
      </c>
      <c r="H115" s="26">
        <v>4</v>
      </c>
    </row>
    <row r="116" spans="2:8" x14ac:dyDescent="0.3">
      <c r="B116" s="21">
        <f t="shared" si="5"/>
        <v>106</v>
      </c>
      <c r="C116" s="22" t="s">
        <v>141</v>
      </c>
      <c r="D116" s="22">
        <v>323</v>
      </c>
      <c r="E116" s="21" t="s">
        <v>9</v>
      </c>
      <c r="F116" s="23">
        <v>3.9</v>
      </c>
      <c r="G116" s="22">
        <f t="shared" si="6"/>
        <v>308.52572400000003</v>
      </c>
      <c r="H116" s="21">
        <v>10</v>
      </c>
    </row>
    <row r="117" spans="2:8" x14ac:dyDescent="0.3">
      <c r="B117" s="21">
        <f t="shared" si="5"/>
        <v>107</v>
      </c>
      <c r="C117" s="22" t="s">
        <v>142</v>
      </c>
      <c r="D117" s="22">
        <v>1020</v>
      </c>
      <c r="E117" s="21" t="s">
        <v>9</v>
      </c>
      <c r="F117" s="23">
        <v>6.3</v>
      </c>
      <c r="G117" s="22">
        <f t="shared" si="6"/>
        <v>3147.7118399999999</v>
      </c>
      <c r="H117" s="21">
        <v>20</v>
      </c>
    </row>
    <row r="118" spans="2:8" x14ac:dyDescent="0.3">
      <c r="B118" s="21">
        <f t="shared" si="5"/>
        <v>108</v>
      </c>
      <c r="C118" s="22" t="s">
        <v>144</v>
      </c>
      <c r="D118" s="22">
        <v>330</v>
      </c>
      <c r="E118" s="21" t="s">
        <v>9</v>
      </c>
      <c r="F118" s="23">
        <v>0.66</v>
      </c>
      <c r="G118" s="22">
        <f t="shared" si="6"/>
        <v>74.681006400000001</v>
      </c>
      <c r="H118" s="21">
        <v>14</v>
      </c>
    </row>
    <row r="119" spans="2:8" x14ac:dyDescent="0.3">
      <c r="B119" s="21">
        <f t="shared" si="5"/>
        <v>109</v>
      </c>
      <c r="C119" s="22" t="s">
        <v>145</v>
      </c>
      <c r="D119" s="22">
        <v>330</v>
      </c>
      <c r="E119" s="21" t="s">
        <v>9</v>
      </c>
      <c r="F119" s="23">
        <v>0.5</v>
      </c>
      <c r="G119" s="22">
        <f t="shared" si="6"/>
        <v>32.329439999999998</v>
      </c>
      <c r="H119" s="21">
        <v>8</v>
      </c>
    </row>
    <row r="120" spans="2:8" x14ac:dyDescent="0.3">
      <c r="B120" s="21">
        <f t="shared" si="5"/>
        <v>110</v>
      </c>
      <c r="C120" s="22" t="s">
        <v>146</v>
      </c>
      <c r="D120" s="22">
        <v>330</v>
      </c>
      <c r="E120" s="21" t="s">
        <v>9</v>
      </c>
      <c r="F120" s="23">
        <v>0.2</v>
      </c>
      <c r="G120" s="22">
        <f t="shared" si="6"/>
        <v>12.931775999999999</v>
      </c>
      <c r="H120" s="21">
        <v>8</v>
      </c>
    </row>
    <row r="121" spans="2:8" x14ac:dyDescent="0.3">
      <c r="B121" s="21">
        <f t="shared" si="5"/>
        <v>111</v>
      </c>
      <c r="C121" s="22" t="s">
        <v>147</v>
      </c>
      <c r="D121" s="22">
        <v>330</v>
      </c>
      <c r="E121" s="21" t="s">
        <v>9</v>
      </c>
      <c r="F121" s="23">
        <v>0.6</v>
      </c>
      <c r="G121" s="22">
        <f t="shared" si="6"/>
        <v>38.795327999999998</v>
      </c>
      <c r="H121" s="21">
        <v>8</v>
      </c>
    </row>
    <row r="122" spans="2:8" x14ac:dyDescent="0.3">
      <c r="B122" s="21">
        <f t="shared" si="5"/>
        <v>112</v>
      </c>
      <c r="C122" s="22" t="s">
        <v>148</v>
      </c>
      <c r="D122" s="22">
        <v>330</v>
      </c>
      <c r="E122" s="21" t="s">
        <v>9</v>
      </c>
      <c r="F122" s="23">
        <v>0.88</v>
      </c>
      <c r="G122" s="22">
        <f t="shared" si="6"/>
        <v>56.899814400000004</v>
      </c>
      <c r="H122" s="21">
        <v>8</v>
      </c>
    </row>
    <row r="123" spans="2:8" x14ac:dyDescent="0.3">
      <c r="B123" s="21">
        <f t="shared" si="5"/>
        <v>113</v>
      </c>
      <c r="C123" s="22" t="s">
        <v>149</v>
      </c>
      <c r="D123" s="22">
        <v>220</v>
      </c>
      <c r="E123" s="21" t="s">
        <v>9</v>
      </c>
      <c r="F123" s="23">
        <v>6.3</v>
      </c>
      <c r="G123" s="22">
        <f t="shared" si="6"/>
        <v>271.56729600000006</v>
      </c>
      <c r="H123" s="21">
        <v>8</v>
      </c>
    </row>
    <row r="124" spans="2:8" x14ac:dyDescent="0.3">
      <c r="B124" s="21">
        <f t="shared" si="5"/>
        <v>114</v>
      </c>
      <c r="C124" s="22" t="s">
        <v>150</v>
      </c>
      <c r="D124" s="22">
        <v>330</v>
      </c>
      <c r="E124" s="21" t="s">
        <v>9</v>
      </c>
      <c r="F124" s="23">
        <v>0.97</v>
      </c>
      <c r="G124" s="22">
        <f t="shared" si="6"/>
        <v>62.719113600000007</v>
      </c>
      <c r="H124" s="21">
        <v>8</v>
      </c>
    </row>
    <row r="125" spans="2:8" x14ac:dyDescent="0.3">
      <c r="B125" s="21">
        <f t="shared" si="5"/>
        <v>115</v>
      </c>
      <c r="C125" s="22" t="s">
        <v>20</v>
      </c>
      <c r="D125" s="22">
        <v>114</v>
      </c>
      <c r="E125" s="21" t="s">
        <v>9</v>
      </c>
      <c r="F125" s="23">
        <v>1.91</v>
      </c>
      <c r="G125" s="22">
        <f t="shared" si="6"/>
        <v>21.331552320000004</v>
      </c>
      <c r="H125" s="26">
        <v>4</v>
      </c>
    </row>
    <row r="126" spans="2:8" x14ac:dyDescent="0.3">
      <c r="B126" s="21">
        <f t="shared" si="5"/>
        <v>116</v>
      </c>
      <c r="C126" s="22" t="s">
        <v>151</v>
      </c>
      <c r="D126" s="22">
        <v>420</v>
      </c>
      <c r="E126" s="21" t="s">
        <v>9</v>
      </c>
      <c r="F126" s="23">
        <v>1</v>
      </c>
      <c r="G126" s="22">
        <f t="shared" si="6"/>
        <v>82.293120000000002</v>
      </c>
      <c r="H126" s="21">
        <v>8</v>
      </c>
    </row>
    <row r="127" spans="2:8" x14ac:dyDescent="0.3">
      <c r="B127" s="21">
        <f t="shared" si="5"/>
        <v>117</v>
      </c>
      <c r="C127" s="22" t="s">
        <v>152</v>
      </c>
      <c r="D127" s="22">
        <v>420</v>
      </c>
      <c r="E127" s="21" t="s">
        <v>9</v>
      </c>
      <c r="F127" s="23">
        <v>0.99</v>
      </c>
      <c r="G127" s="22">
        <f t="shared" si="6"/>
        <v>81.470188800000003</v>
      </c>
      <c r="H127" s="21">
        <v>8</v>
      </c>
    </row>
    <row r="128" spans="2:8" x14ac:dyDescent="0.3">
      <c r="B128" s="21">
        <f t="shared" si="5"/>
        <v>118</v>
      </c>
      <c r="C128" s="22" t="s">
        <v>153</v>
      </c>
      <c r="D128" s="22">
        <v>420</v>
      </c>
      <c r="E128" s="21" t="s">
        <v>9</v>
      </c>
      <c r="F128" s="23">
        <v>0.95</v>
      </c>
      <c r="G128" s="22">
        <f t="shared" si="6"/>
        <v>78.178463999999991</v>
      </c>
      <c r="H128" s="21">
        <v>8</v>
      </c>
    </row>
    <row r="129" spans="2:8" x14ac:dyDescent="0.3">
      <c r="B129" s="21">
        <f t="shared" si="5"/>
        <v>119</v>
      </c>
      <c r="C129" s="22" t="s">
        <v>154</v>
      </c>
      <c r="D129" s="22">
        <v>725</v>
      </c>
      <c r="E129" s="21" t="s">
        <v>9</v>
      </c>
      <c r="F129" s="23">
        <v>1.04</v>
      </c>
      <c r="G129" s="22">
        <f t="shared" si="6"/>
        <v>184.66968</v>
      </c>
      <c r="H129" s="21">
        <v>10</v>
      </c>
    </row>
    <row r="130" spans="2:8" x14ac:dyDescent="0.3">
      <c r="B130" s="21">
        <f t="shared" si="5"/>
        <v>120</v>
      </c>
      <c r="C130" s="22" t="s">
        <v>155</v>
      </c>
      <c r="D130" s="22">
        <v>720</v>
      </c>
      <c r="E130" s="21" t="s">
        <v>9</v>
      </c>
      <c r="F130" s="23">
        <v>2.95</v>
      </c>
      <c r="G130" s="22">
        <f t="shared" ref="G130:G159" si="7">3.14*D130/1000*F130*(H130/1000)*7800</f>
        <v>468.18907200000007</v>
      </c>
      <c r="H130" s="21">
        <v>9</v>
      </c>
    </row>
    <row r="131" spans="2:8" x14ac:dyDescent="0.3">
      <c r="B131" s="21">
        <f t="shared" si="5"/>
        <v>121</v>
      </c>
      <c r="C131" s="22" t="s">
        <v>156</v>
      </c>
      <c r="D131" s="22">
        <v>720</v>
      </c>
      <c r="E131" s="21" t="s">
        <v>9</v>
      </c>
      <c r="F131" s="23">
        <v>0.3</v>
      </c>
      <c r="G131" s="22">
        <f t="shared" si="7"/>
        <v>42.322176000000006</v>
      </c>
      <c r="H131" s="21">
        <v>8</v>
      </c>
    </row>
    <row r="132" spans="2:8" x14ac:dyDescent="0.3">
      <c r="B132" s="21">
        <f t="shared" si="5"/>
        <v>122</v>
      </c>
      <c r="C132" s="22" t="s">
        <v>21</v>
      </c>
      <c r="D132" s="22">
        <v>114</v>
      </c>
      <c r="E132" s="21" t="s">
        <v>9</v>
      </c>
      <c r="F132" s="23">
        <v>1.4</v>
      </c>
      <c r="G132" s="22">
        <f t="shared" si="7"/>
        <v>15.635692800000001</v>
      </c>
      <c r="H132" s="26">
        <v>4</v>
      </c>
    </row>
    <row r="133" spans="2:8" x14ac:dyDescent="0.3">
      <c r="B133" s="21">
        <f t="shared" si="5"/>
        <v>123</v>
      </c>
      <c r="C133" s="22" t="s">
        <v>159</v>
      </c>
      <c r="D133" s="22">
        <v>720</v>
      </c>
      <c r="E133" s="21" t="s">
        <v>9</v>
      </c>
      <c r="F133" s="23">
        <v>0.26</v>
      </c>
      <c r="G133" s="22">
        <f t="shared" si="7"/>
        <v>41.264121600000003</v>
      </c>
      <c r="H133" s="21">
        <v>9</v>
      </c>
    </row>
    <row r="134" spans="2:8" x14ac:dyDescent="0.3">
      <c r="B134" s="21">
        <f t="shared" si="5"/>
        <v>124</v>
      </c>
      <c r="C134" s="22" t="s">
        <v>162</v>
      </c>
      <c r="D134" s="22">
        <v>507</v>
      </c>
      <c r="E134" s="21" t="s">
        <v>9</v>
      </c>
      <c r="F134" s="23">
        <v>1</v>
      </c>
      <c r="G134" s="22">
        <f t="shared" si="7"/>
        <v>74.504664000000005</v>
      </c>
      <c r="H134" s="21">
        <v>6</v>
      </c>
    </row>
    <row r="135" spans="2:8" x14ac:dyDescent="0.3">
      <c r="B135" s="21">
        <f t="shared" si="5"/>
        <v>125</v>
      </c>
      <c r="C135" s="22" t="s">
        <v>163</v>
      </c>
      <c r="D135" s="22">
        <v>270</v>
      </c>
      <c r="E135" s="21" t="s">
        <v>9</v>
      </c>
      <c r="F135" s="23">
        <v>2.5</v>
      </c>
      <c r="G135" s="22">
        <f t="shared" si="7"/>
        <v>132.25680000000003</v>
      </c>
      <c r="H135" s="21">
        <v>8</v>
      </c>
    </row>
    <row r="136" spans="2:8" x14ac:dyDescent="0.3">
      <c r="B136" s="21">
        <f t="shared" si="5"/>
        <v>126</v>
      </c>
      <c r="C136" s="22" t="s">
        <v>164</v>
      </c>
      <c r="D136" s="22">
        <v>327</v>
      </c>
      <c r="E136" s="21" t="s">
        <v>9</v>
      </c>
      <c r="F136" s="23">
        <v>0.73</v>
      </c>
      <c r="G136" s="22">
        <f t="shared" si="7"/>
        <v>52.618367879999994</v>
      </c>
      <c r="H136" s="21">
        <v>9</v>
      </c>
    </row>
    <row r="137" spans="2:8" x14ac:dyDescent="0.3">
      <c r="B137" s="21">
        <f t="shared" si="5"/>
        <v>127</v>
      </c>
      <c r="C137" s="22" t="s">
        <v>165</v>
      </c>
      <c r="D137" s="22">
        <v>520</v>
      </c>
      <c r="E137" s="21" t="s">
        <v>9</v>
      </c>
      <c r="F137" s="23">
        <v>2.2599999999999998</v>
      </c>
      <c r="G137" s="22">
        <f t="shared" si="7"/>
        <v>201.48098880000001</v>
      </c>
      <c r="H137" s="21">
        <v>7</v>
      </c>
    </row>
    <row r="138" spans="2:8" x14ac:dyDescent="0.3">
      <c r="B138" s="21">
        <f t="shared" si="5"/>
        <v>128</v>
      </c>
      <c r="C138" s="22" t="s">
        <v>166</v>
      </c>
      <c r="D138" s="22">
        <v>159</v>
      </c>
      <c r="E138" s="21" t="s">
        <v>9</v>
      </c>
      <c r="F138" s="23">
        <v>2.5299999999999998</v>
      </c>
      <c r="G138" s="22">
        <f t="shared" si="7"/>
        <v>68.966777879999995</v>
      </c>
      <c r="H138" s="21">
        <v>7</v>
      </c>
    </row>
    <row r="139" spans="2:8" x14ac:dyDescent="0.3">
      <c r="B139" s="21">
        <f t="shared" si="5"/>
        <v>129</v>
      </c>
      <c r="C139" s="22" t="s">
        <v>167</v>
      </c>
      <c r="D139" s="22">
        <v>219</v>
      </c>
      <c r="E139" s="21" t="s">
        <v>9</v>
      </c>
      <c r="F139" s="23">
        <v>2.7</v>
      </c>
      <c r="G139" s="22">
        <f t="shared" si="7"/>
        <v>86.892717600000012</v>
      </c>
      <c r="H139" s="21">
        <v>6</v>
      </c>
    </row>
    <row r="140" spans="2:8" x14ac:dyDescent="0.3">
      <c r="B140" s="21">
        <f t="shared" si="5"/>
        <v>130</v>
      </c>
      <c r="C140" s="22" t="s">
        <v>169</v>
      </c>
      <c r="D140" s="22">
        <v>108</v>
      </c>
      <c r="E140" s="21" t="s">
        <v>9</v>
      </c>
      <c r="F140" s="23">
        <v>7</v>
      </c>
      <c r="G140" s="22">
        <f t="shared" si="7"/>
        <v>111.09571200000001</v>
      </c>
      <c r="H140" s="21">
        <v>6</v>
      </c>
    </row>
    <row r="141" spans="2:8" x14ac:dyDescent="0.3">
      <c r="B141" s="21">
        <f t="shared" si="5"/>
        <v>131</v>
      </c>
      <c r="C141" s="22" t="s">
        <v>170</v>
      </c>
      <c r="D141" s="22">
        <v>537</v>
      </c>
      <c r="E141" s="21" t="s">
        <v>9</v>
      </c>
      <c r="F141" s="23">
        <v>8</v>
      </c>
      <c r="G141" s="22">
        <f t="shared" si="7"/>
        <v>841.74105599999996</v>
      </c>
      <c r="H141" s="21">
        <v>8</v>
      </c>
    </row>
    <row r="142" spans="2:8" x14ac:dyDescent="0.3">
      <c r="B142" s="21">
        <f t="shared" si="5"/>
        <v>132</v>
      </c>
      <c r="C142" s="22" t="s">
        <v>173</v>
      </c>
      <c r="D142" s="22">
        <v>373</v>
      </c>
      <c r="E142" s="21" t="s">
        <v>9</v>
      </c>
      <c r="F142" s="23">
        <v>3</v>
      </c>
      <c r="G142" s="22">
        <f t="shared" si="7"/>
        <v>191.84583599999999</v>
      </c>
      <c r="H142" s="21">
        <v>7</v>
      </c>
    </row>
    <row r="143" spans="2:8" x14ac:dyDescent="0.3">
      <c r="B143" s="21">
        <f t="shared" si="5"/>
        <v>133</v>
      </c>
      <c r="C143" s="22" t="s">
        <v>178</v>
      </c>
      <c r="D143" s="22">
        <v>375</v>
      </c>
      <c r="E143" s="21" t="s">
        <v>9</v>
      </c>
      <c r="F143" s="23">
        <v>8.6999999999999993</v>
      </c>
      <c r="G143" s="22">
        <f t="shared" si="7"/>
        <v>719.14634999999987</v>
      </c>
      <c r="H143" s="21">
        <v>9</v>
      </c>
    </row>
    <row r="144" spans="2:8" x14ac:dyDescent="0.3">
      <c r="B144" s="21">
        <f t="shared" si="5"/>
        <v>134</v>
      </c>
      <c r="C144" s="22" t="s">
        <v>23</v>
      </c>
      <c r="D144" s="22">
        <v>377</v>
      </c>
      <c r="E144" s="21" t="s">
        <v>9</v>
      </c>
      <c r="F144" s="23">
        <v>6.03</v>
      </c>
      <c r="G144" s="22">
        <f t="shared" si="7"/>
        <v>556.77908520000005</v>
      </c>
      <c r="H144" s="26">
        <v>10</v>
      </c>
    </row>
    <row r="145" spans="2:8" x14ac:dyDescent="0.3">
      <c r="B145" s="21">
        <f t="shared" si="5"/>
        <v>135</v>
      </c>
      <c r="C145" s="22" t="s">
        <v>179</v>
      </c>
      <c r="D145" s="22">
        <v>715</v>
      </c>
      <c r="E145" s="21" t="s">
        <v>9</v>
      </c>
      <c r="F145" s="23">
        <v>2.4700000000000002</v>
      </c>
      <c r="G145" s="22">
        <f t="shared" si="7"/>
        <v>389.2868694</v>
      </c>
      <c r="H145" s="21">
        <v>9</v>
      </c>
    </row>
    <row r="146" spans="2:8" x14ac:dyDescent="0.3">
      <c r="B146" s="21">
        <f t="shared" si="5"/>
        <v>136</v>
      </c>
      <c r="C146" s="22" t="s">
        <v>181</v>
      </c>
      <c r="D146" s="22">
        <v>715</v>
      </c>
      <c r="E146" s="21" t="s">
        <v>9</v>
      </c>
      <c r="F146" s="23">
        <v>2.4700000000000002</v>
      </c>
      <c r="G146" s="22">
        <f t="shared" si="7"/>
        <v>389.2868694</v>
      </c>
      <c r="H146" s="21">
        <v>9</v>
      </c>
    </row>
    <row r="147" spans="2:8" x14ac:dyDescent="0.3">
      <c r="B147" s="21">
        <f t="shared" si="5"/>
        <v>137</v>
      </c>
      <c r="C147" s="22" t="s">
        <v>182</v>
      </c>
      <c r="D147" s="22">
        <v>219</v>
      </c>
      <c r="E147" s="21" t="s">
        <v>9</v>
      </c>
      <c r="F147" s="23">
        <v>4.8</v>
      </c>
      <c r="G147" s="22">
        <f t="shared" si="7"/>
        <v>205.96792320000003</v>
      </c>
      <c r="H147" s="21">
        <v>8</v>
      </c>
    </row>
    <row r="148" spans="2:8" x14ac:dyDescent="0.3">
      <c r="B148" s="21">
        <f t="shared" si="5"/>
        <v>138</v>
      </c>
      <c r="C148" s="22" t="s">
        <v>183</v>
      </c>
      <c r="D148" s="22">
        <v>325</v>
      </c>
      <c r="E148" s="21" t="s">
        <v>9</v>
      </c>
      <c r="F148" s="23">
        <v>5.4</v>
      </c>
      <c r="G148" s="22">
        <f t="shared" si="7"/>
        <v>300.88422000000003</v>
      </c>
      <c r="H148" s="21">
        <v>7</v>
      </c>
    </row>
    <row r="149" spans="2:8" x14ac:dyDescent="0.3">
      <c r="B149" s="21">
        <f t="shared" si="5"/>
        <v>139</v>
      </c>
      <c r="C149" s="22" t="s">
        <v>184</v>
      </c>
      <c r="D149" s="22">
        <v>325</v>
      </c>
      <c r="E149" s="21" t="s">
        <v>9</v>
      </c>
      <c r="F149" s="23">
        <v>1</v>
      </c>
      <c r="G149" s="22">
        <f t="shared" si="7"/>
        <v>55.719299999999997</v>
      </c>
      <c r="H149" s="21">
        <v>7</v>
      </c>
    </row>
    <row r="150" spans="2:8" x14ac:dyDescent="0.3">
      <c r="B150" s="21">
        <f t="shared" si="5"/>
        <v>140</v>
      </c>
      <c r="C150" s="22" t="s">
        <v>188</v>
      </c>
      <c r="D150" s="22">
        <v>375</v>
      </c>
      <c r="E150" s="21" t="s">
        <v>9</v>
      </c>
      <c r="F150" s="23">
        <v>7.8</v>
      </c>
      <c r="G150" s="22">
        <f t="shared" si="7"/>
        <v>573.11279999999999</v>
      </c>
      <c r="H150" s="21">
        <v>8</v>
      </c>
    </row>
    <row r="151" spans="2:8" x14ac:dyDescent="0.3">
      <c r="B151" s="21">
        <f t="shared" si="5"/>
        <v>141</v>
      </c>
      <c r="C151" s="22" t="s">
        <v>191</v>
      </c>
      <c r="D151" s="22">
        <v>167</v>
      </c>
      <c r="E151" s="21" t="s">
        <v>9</v>
      </c>
      <c r="F151" s="23">
        <v>9.1999999999999993</v>
      </c>
      <c r="G151" s="22">
        <f t="shared" si="7"/>
        <v>301.03607039999997</v>
      </c>
      <c r="H151" s="21">
        <v>8</v>
      </c>
    </row>
    <row r="152" spans="2:8" x14ac:dyDescent="0.3">
      <c r="B152" s="21">
        <f t="shared" si="5"/>
        <v>142</v>
      </c>
      <c r="C152" s="22" t="s">
        <v>192</v>
      </c>
      <c r="D152" s="22">
        <v>167</v>
      </c>
      <c r="E152" s="21" t="s">
        <v>9</v>
      </c>
      <c r="F152" s="23">
        <v>9.1999999999999993</v>
      </c>
      <c r="G152" s="22">
        <f t="shared" si="7"/>
        <v>301.03607039999997</v>
      </c>
      <c r="H152" s="21">
        <v>8</v>
      </c>
    </row>
    <row r="153" spans="2:8" x14ac:dyDescent="0.3">
      <c r="B153" s="21">
        <f t="shared" si="5"/>
        <v>143</v>
      </c>
      <c r="C153" s="22" t="s">
        <v>193</v>
      </c>
      <c r="D153" s="22">
        <v>159</v>
      </c>
      <c r="E153" s="21" t="s">
        <v>9</v>
      </c>
      <c r="F153" s="23">
        <v>2.5</v>
      </c>
      <c r="G153" s="22">
        <f t="shared" si="7"/>
        <v>68.148990000000012</v>
      </c>
      <c r="H153" s="21">
        <v>7</v>
      </c>
    </row>
    <row r="154" spans="2:8" x14ac:dyDescent="0.3">
      <c r="B154" s="21">
        <f t="shared" si="5"/>
        <v>144</v>
      </c>
      <c r="C154" s="22" t="s">
        <v>194</v>
      </c>
      <c r="D154" s="22">
        <v>160</v>
      </c>
      <c r="E154" s="21" t="s">
        <v>9</v>
      </c>
      <c r="F154" s="23">
        <v>3.14</v>
      </c>
      <c r="G154" s="22">
        <f t="shared" si="7"/>
        <v>86.133465600000022</v>
      </c>
      <c r="H154" s="21">
        <v>7</v>
      </c>
    </row>
    <row r="155" spans="2:8" x14ac:dyDescent="0.3">
      <c r="B155" s="21">
        <f t="shared" si="5"/>
        <v>145</v>
      </c>
      <c r="C155" s="22" t="s">
        <v>198</v>
      </c>
      <c r="D155" s="22">
        <v>219</v>
      </c>
      <c r="E155" s="21" t="s">
        <v>9</v>
      </c>
      <c r="F155" s="23">
        <v>2.66</v>
      </c>
      <c r="G155" s="22">
        <f t="shared" si="7"/>
        <v>99.872987760000015</v>
      </c>
      <c r="H155" s="21">
        <v>7</v>
      </c>
    </row>
    <row r="156" spans="2:8" x14ac:dyDescent="0.3">
      <c r="B156" s="21">
        <f t="shared" si="5"/>
        <v>146</v>
      </c>
      <c r="C156" s="22" t="s">
        <v>25</v>
      </c>
      <c r="D156" s="22">
        <v>377</v>
      </c>
      <c r="E156" s="21" t="s">
        <v>9</v>
      </c>
      <c r="F156" s="23">
        <v>8.02</v>
      </c>
      <c r="G156" s="22">
        <f t="shared" si="7"/>
        <v>740.52541680000002</v>
      </c>
      <c r="H156" s="26">
        <v>10</v>
      </c>
    </row>
    <row r="157" spans="2:8" x14ac:dyDescent="0.3">
      <c r="B157" s="21">
        <f t="shared" si="5"/>
        <v>147</v>
      </c>
      <c r="C157" s="22" t="s">
        <v>199</v>
      </c>
      <c r="D157" s="22">
        <v>219</v>
      </c>
      <c r="E157" s="21" t="s">
        <v>9</v>
      </c>
      <c r="F157" s="23">
        <v>3.3</v>
      </c>
      <c r="G157" s="22">
        <f t="shared" si="7"/>
        <v>123.9025788</v>
      </c>
      <c r="H157" s="21">
        <v>7</v>
      </c>
    </row>
    <row r="158" spans="2:8" x14ac:dyDescent="0.3">
      <c r="B158" s="21">
        <f t="shared" si="5"/>
        <v>148</v>
      </c>
      <c r="C158" s="22" t="s">
        <v>207</v>
      </c>
      <c r="D158" s="22">
        <v>219</v>
      </c>
      <c r="E158" s="21" t="s">
        <v>9</v>
      </c>
      <c r="F158" s="23">
        <v>2</v>
      </c>
      <c r="G158" s="22">
        <f t="shared" si="7"/>
        <v>64.364976000000013</v>
      </c>
      <c r="H158" s="21">
        <v>6</v>
      </c>
    </row>
    <row r="159" spans="2:8" x14ac:dyDescent="0.3">
      <c r="B159" s="21">
        <f t="shared" si="5"/>
        <v>149</v>
      </c>
      <c r="C159" s="22" t="s">
        <v>208</v>
      </c>
      <c r="D159" s="22">
        <v>219</v>
      </c>
      <c r="E159" s="21" t="s">
        <v>9</v>
      </c>
      <c r="F159" s="23">
        <v>1.74</v>
      </c>
      <c r="G159" s="22">
        <f t="shared" si="7"/>
        <v>55.997529120000003</v>
      </c>
      <c r="H159" s="21">
        <v>6</v>
      </c>
    </row>
    <row r="160" spans="2:8" x14ac:dyDescent="0.3">
      <c r="B160" s="21">
        <f t="shared" si="5"/>
        <v>150</v>
      </c>
      <c r="C160" s="2" t="s">
        <v>736</v>
      </c>
      <c r="D160" s="1"/>
      <c r="E160" s="1" t="s">
        <v>9</v>
      </c>
      <c r="F160" s="1">
        <v>12</v>
      </c>
      <c r="G160" s="3">
        <v>98</v>
      </c>
      <c r="H160" s="1"/>
    </row>
    <row r="161" spans="2:8" x14ac:dyDescent="0.3">
      <c r="B161" s="21">
        <f t="shared" ref="B161:B224" si="8">ROW(A151)</f>
        <v>151</v>
      </c>
      <c r="C161" s="22" t="s">
        <v>26</v>
      </c>
      <c r="D161" s="22">
        <v>323</v>
      </c>
      <c r="E161" s="21" t="s">
        <v>9</v>
      </c>
      <c r="F161" s="23">
        <v>1.39</v>
      </c>
      <c r="G161" s="22">
        <f t="shared" ref="G161:G174" si="9">3.14*D161/1000*F161*(H161/1000)*7800</f>
        <v>76.973212680000003</v>
      </c>
      <c r="H161" s="26">
        <v>7</v>
      </c>
    </row>
    <row r="162" spans="2:8" x14ac:dyDescent="0.3">
      <c r="B162" s="21">
        <f t="shared" si="8"/>
        <v>152</v>
      </c>
      <c r="C162" s="22" t="s">
        <v>209</v>
      </c>
      <c r="D162" s="22">
        <v>108</v>
      </c>
      <c r="E162" s="21" t="s">
        <v>9</v>
      </c>
      <c r="F162" s="23">
        <v>3</v>
      </c>
      <c r="G162" s="22">
        <f t="shared" si="9"/>
        <v>47.612448000000001</v>
      </c>
      <c r="H162" s="21">
        <v>6</v>
      </c>
    </row>
    <row r="163" spans="2:8" x14ac:dyDescent="0.3">
      <c r="B163" s="21">
        <f t="shared" si="8"/>
        <v>153</v>
      </c>
      <c r="C163" s="22" t="s">
        <v>210</v>
      </c>
      <c r="D163" s="22">
        <v>180</v>
      </c>
      <c r="E163" s="21" t="s">
        <v>9</v>
      </c>
      <c r="F163" s="23">
        <v>3.7</v>
      </c>
      <c r="G163" s="22">
        <f t="shared" si="9"/>
        <v>97.870032000000023</v>
      </c>
      <c r="H163" s="21">
        <v>6</v>
      </c>
    </row>
    <row r="164" spans="2:8" x14ac:dyDescent="0.3">
      <c r="B164" s="21">
        <f t="shared" si="8"/>
        <v>154</v>
      </c>
      <c r="C164" s="22" t="s">
        <v>211</v>
      </c>
      <c r="D164" s="22">
        <v>108</v>
      </c>
      <c r="E164" s="21" t="s">
        <v>9</v>
      </c>
      <c r="F164" s="23">
        <v>4.7</v>
      </c>
      <c r="G164" s="22">
        <f t="shared" si="9"/>
        <v>74.59283520000001</v>
      </c>
      <c r="H164" s="21">
        <v>6</v>
      </c>
    </row>
    <row r="165" spans="2:8" x14ac:dyDescent="0.3">
      <c r="B165" s="21">
        <f t="shared" si="8"/>
        <v>155</v>
      </c>
      <c r="C165" s="22" t="s">
        <v>216</v>
      </c>
      <c r="D165" s="22">
        <v>530</v>
      </c>
      <c r="E165" s="21" t="s">
        <v>9</v>
      </c>
      <c r="F165" s="23">
        <v>2.9</v>
      </c>
      <c r="G165" s="22">
        <f t="shared" si="9"/>
        <v>301.15363200000002</v>
      </c>
      <c r="H165" s="21">
        <v>8</v>
      </c>
    </row>
    <row r="166" spans="2:8" x14ac:dyDescent="0.3">
      <c r="B166" s="21">
        <f t="shared" si="8"/>
        <v>156</v>
      </c>
      <c r="C166" s="22" t="s">
        <v>217</v>
      </c>
      <c r="D166" s="22">
        <v>530</v>
      </c>
      <c r="E166" s="21" t="s">
        <v>9</v>
      </c>
      <c r="F166" s="23">
        <v>4</v>
      </c>
      <c r="G166" s="22">
        <f t="shared" si="9"/>
        <v>415.38432000000006</v>
      </c>
      <c r="H166" s="21">
        <v>8</v>
      </c>
    </row>
    <row r="167" spans="2:8" x14ac:dyDescent="0.3">
      <c r="B167" s="21">
        <f t="shared" si="8"/>
        <v>157</v>
      </c>
      <c r="C167" s="22" t="s">
        <v>218</v>
      </c>
      <c r="D167" s="22">
        <v>720</v>
      </c>
      <c r="E167" s="21" t="s">
        <v>9</v>
      </c>
      <c r="F167" s="23">
        <v>2.6</v>
      </c>
      <c r="G167" s="22">
        <f t="shared" si="9"/>
        <v>458.49024000000009</v>
      </c>
      <c r="H167" s="21">
        <v>10</v>
      </c>
    </row>
    <row r="168" spans="2:8" x14ac:dyDescent="0.3">
      <c r="B168" s="21">
        <f t="shared" si="8"/>
        <v>158</v>
      </c>
      <c r="C168" s="22" t="s">
        <v>27</v>
      </c>
      <c r="D168" s="22">
        <v>323</v>
      </c>
      <c r="E168" s="21" t="s">
        <v>9</v>
      </c>
      <c r="F168" s="28">
        <v>1.67</v>
      </c>
      <c r="G168" s="22">
        <f t="shared" si="9"/>
        <v>92.478608039999997</v>
      </c>
      <c r="H168" s="26">
        <v>7</v>
      </c>
    </row>
    <row r="169" spans="2:8" x14ac:dyDescent="0.3">
      <c r="B169" s="21">
        <f t="shared" si="8"/>
        <v>159</v>
      </c>
      <c r="C169" s="22" t="s">
        <v>219</v>
      </c>
      <c r="D169" s="22">
        <v>720</v>
      </c>
      <c r="E169" s="21" t="s">
        <v>9</v>
      </c>
      <c r="F169" s="23">
        <v>0.33</v>
      </c>
      <c r="G169" s="22">
        <f t="shared" si="9"/>
        <v>58.192992000000011</v>
      </c>
      <c r="H169" s="21">
        <v>10</v>
      </c>
    </row>
    <row r="170" spans="2:8" x14ac:dyDescent="0.3">
      <c r="B170" s="21">
        <f t="shared" si="8"/>
        <v>160</v>
      </c>
      <c r="C170" s="22" t="s">
        <v>220</v>
      </c>
      <c r="D170" s="22">
        <v>720</v>
      </c>
      <c r="E170" s="21" t="s">
        <v>9</v>
      </c>
      <c r="F170" s="23">
        <v>3.5</v>
      </c>
      <c r="G170" s="22">
        <f t="shared" si="9"/>
        <v>617.19839999999999</v>
      </c>
      <c r="H170" s="21">
        <v>10</v>
      </c>
    </row>
    <row r="171" spans="2:8" x14ac:dyDescent="0.3">
      <c r="B171" s="21">
        <f t="shared" si="8"/>
        <v>161</v>
      </c>
      <c r="C171" s="22" t="s">
        <v>221</v>
      </c>
      <c r="D171" s="22">
        <v>720</v>
      </c>
      <c r="E171" s="21" t="s">
        <v>9</v>
      </c>
      <c r="F171" s="23">
        <v>0.24</v>
      </c>
      <c r="G171" s="22">
        <f t="shared" si="9"/>
        <v>42.322175999999999</v>
      </c>
      <c r="H171" s="21">
        <v>10</v>
      </c>
    </row>
    <row r="172" spans="2:8" x14ac:dyDescent="0.3">
      <c r="B172" s="21">
        <f t="shared" si="8"/>
        <v>162</v>
      </c>
      <c r="C172" s="22" t="s">
        <v>222</v>
      </c>
      <c r="D172" s="22">
        <v>720</v>
      </c>
      <c r="E172" s="21" t="s">
        <v>9</v>
      </c>
      <c r="F172" s="23">
        <v>0.69</v>
      </c>
      <c r="G172" s="22">
        <f t="shared" si="9"/>
        <v>121.67625600000001</v>
      </c>
      <c r="H172" s="21">
        <v>10</v>
      </c>
    </row>
    <row r="173" spans="2:8" x14ac:dyDescent="0.3">
      <c r="B173" s="21">
        <f t="shared" si="8"/>
        <v>163</v>
      </c>
      <c r="C173" s="22" t="s">
        <v>223</v>
      </c>
      <c r="D173" s="22">
        <v>720</v>
      </c>
      <c r="E173" s="21" t="s">
        <v>9</v>
      </c>
      <c r="F173" s="23">
        <v>0.9</v>
      </c>
      <c r="G173" s="22">
        <f t="shared" si="9"/>
        <v>158.70816000000002</v>
      </c>
      <c r="H173" s="21">
        <v>10</v>
      </c>
    </row>
    <row r="174" spans="2:8" x14ac:dyDescent="0.3">
      <c r="B174" s="21">
        <f t="shared" si="8"/>
        <v>164</v>
      </c>
      <c r="C174" s="22" t="s">
        <v>226</v>
      </c>
      <c r="D174" s="22">
        <v>425</v>
      </c>
      <c r="E174" s="21" t="s">
        <v>9</v>
      </c>
      <c r="F174" s="23">
        <v>4.5</v>
      </c>
      <c r="G174" s="22">
        <f t="shared" si="9"/>
        <v>421.56854999999996</v>
      </c>
      <c r="H174" s="21">
        <v>9</v>
      </c>
    </row>
    <row r="175" spans="2:8" x14ac:dyDescent="0.3">
      <c r="B175" s="21">
        <f t="shared" si="8"/>
        <v>165</v>
      </c>
      <c r="C175" s="22" t="s">
        <v>227</v>
      </c>
      <c r="D175" s="22" t="s">
        <v>228</v>
      </c>
      <c r="E175" s="21" t="s">
        <v>9</v>
      </c>
      <c r="F175" s="23" t="s">
        <v>229</v>
      </c>
      <c r="G175" s="22">
        <f>(3.14*0.425*0.007*1.95*7800)+(3.14*0.159*0.007*1.4*7800)</f>
        <v>180.2476494</v>
      </c>
      <c r="H175" s="28">
        <v>7</v>
      </c>
    </row>
    <row r="176" spans="2:8" x14ac:dyDescent="0.3">
      <c r="B176" s="21">
        <f t="shared" si="8"/>
        <v>166</v>
      </c>
      <c r="C176" s="22" t="s">
        <v>28</v>
      </c>
      <c r="D176" s="22">
        <v>323</v>
      </c>
      <c r="E176" s="21" t="s">
        <v>9</v>
      </c>
      <c r="F176" s="23">
        <v>1.83</v>
      </c>
      <c r="G176" s="22">
        <f t="shared" ref="G176:G207" si="10">3.14*D176/1000*F176*(H176/1000)*7800</f>
        <v>101.33883396</v>
      </c>
      <c r="H176" s="21">
        <v>7</v>
      </c>
    </row>
    <row r="177" spans="2:8" x14ac:dyDescent="0.3">
      <c r="B177" s="21">
        <f t="shared" si="8"/>
        <v>167</v>
      </c>
      <c r="C177" s="22" t="s">
        <v>230</v>
      </c>
      <c r="D177" s="22">
        <v>425</v>
      </c>
      <c r="E177" s="21" t="s">
        <v>9</v>
      </c>
      <c r="F177" s="23">
        <v>1.25</v>
      </c>
      <c r="G177" s="22">
        <f t="shared" si="10"/>
        <v>91.079625000000007</v>
      </c>
      <c r="H177" s="21">
        <v>7</v>
      </c>
    </row>
    <row r="178" spans="2:8" x14ac:dyDescent="0.3">
      <c r="B178" s="21">
        <f t="shared" si="8"/>
        <v>168</v>
      </c>
      <c r="C178" s="22" t="s">
        <v>231</v>
      </c>
      <c r="D178" s="22">
        <v>710</v>
      </c>
      <c r="E178" s="21" t="s">
        <v>9</v>
      </c>
      <c r="F178" s="23">
        <v>0.99</v>
      </c>
      <c r="G178" s="22">
        <f t="shared" si="10"/>
        <v>137.7234144</v>
      </c>
      <c r="H178" s="21">
        <v>8</v>
      </c>
    </row>
    <row r="179" spans="2:8" x14ac:dyDescent="0.3">
      <c r="B179" s="21">
        <f t="shared" si="8"/>
        <v>169</v>
      </c>
      <c r="C179" s="22" t="s">
        <v>232</v>
      </c>
      <c r="D179" s="22">
        <v>530</v>
      </c>
      <c r="E179" s="21" t="s">
        <v>9</v>
      </c>
      <c r="F179" s="23">
        <v>1.02</v>
      </c>
      <c r="G179" s="22">
        <f t="shared" si="10"/>
        <v>105.92300160000001</v>
      </c>
      <c r="H179" s="21">
        <v>8</v>
      </c>
    </row>
    <row r="180" spans="2:8" x14ac:dyDescent="0.3">
      <c r="B180" s="21">
        <f t="shared" si="8"/>
        <v>170</v>
      </c>
      <c r="C180" s="22" t="s">
        <v>233</v>
      </c>
      <c r="D180" s="22">
        <v>425</v>
      </c>
      <c r="E180" s="21" t="s">
        <v>9</v>
      </c>
      <c r="F180" s="23">
        <v>2.97</v>
      </c>
      <c r="G180" s="22">
        <f t="shared" si="10"/>
        <v>309.15026999999998</v>
      </c>
      <c r="H180" s="21">
        <v>10</v>
      </c>
    </row>
    <row r="181" spans="2:8" x14ac:dyDescent="0.3">
      <c r="B181" s="21">
        <f t="shared" si="8"/>
        <v>171</v>
      </c>
      <c r="C181" s="22" t="s">
        <v>234</v>
      </c>
      <c r="D181" s="22">
        <v>425</v>
      </c>
      <c r="E181" s="21" t="s">
        <v>9</v>
      </c>
      <c r="F181" s="23">
        <v>2.2999999999999998</v>
      </c>
      <c r="G181" s="22">
        <f t="shared" si="10"/>
        <v>239.4093</v>
      </c>
      <c r="H181" s="21">
        <v>10</v>
      </c>
    </row>
    <row r="182" spans="2:8" x14ac:dyDescent="0.3">
      <c r="B182" s="21">
        <f t="shared" si="8"/>
        <v>172</v>
      </c>
      <c r="C182" s="22" t="s">
        <v>235</v>
      </c>
      <c r="D182" s="22">
        <v>425</v>
      </c>
      <c r="E182" s="21" t="s">
        <v>9</v>
      </c>
      <c r="F182" s="23">
        <v>2.16</v>
      </c>
      <c r="G182" s="22">
        <f t="shared" si="10"/>
        <v>157.38559200000003</v>
      </c>
      <c r="H182" s="21">
        <v>7</v>
      </c>
    </row>
    <row r="183" spans="2:8" x14ac:dyDescent="0.3">
      <c r="B183" s="21">
        <f t="shared" si="8"/>
        <v>173</v>
      </c>
      <c r="C183" s="22" t="s">
        <v>236</v>
      </c>
      <c r="D183" s="22">
        <v>720</v>
      </c>
      <c r="E183" s="21" t="s">
        <v>9</v>
      </c>
      <c r="F183" s="23">
        <v>0.12</v>
      </c>
      <c r="G183" s="22">
        <f t="shared" si="10"/>
        <v>21.161087999999999</v>
      </c>
      <c r="H183" s="21">
        <v>10</v>
      </c>
    </row>
    <row r="184" spans="2:8" x14ac:dyDescent="0.3">
      <c r="B184" s="21">
        <f t="shared" si="8"/>
        <v>174</v>
      </c>
      <c r="C184" s="22" t="s">
        <v>237</v>
      </c>
      <c r="D184" s="22">
        <v>720</v>
      </c>
      <c r="E184" s="21" t="s">
        <v>9</v>
      </c>
      <c r="F184" s="23">
        <v>0.04</v>
      </c>
      <c r="G184" s="22">
        <f t="shared" si="10"/>
        <v>7.0536960000000013</v>
      </c>
      <c r="H184" s="21">
        <v>10</v>
      </c>
    </row>
    <row r="185" spans="2:8" x14ac:dyDescent="0.3">
      <c r="B185" s="21">
        <f t="shared" si="8"/>
        <v>175</v>
      </c>
      <c r="C185" s="22" t="s">
        <v>29</v>
      </c>
      <c r="D185" s="22">
        <v>373</v>
      </c>
      <c r="E185" s="21" t="s">
        <v>9</v>
      </c>
      <c r="F185" s="23">
        <v>1.6</v>
      </c>
      <c r="G185" s="22">
        <f t="shared" si="10"/>
        <v>116.9346048</v>
      </c>
      <c r="H185" s="21">
        <v>8</v>
      </c>
    </row>
    <row r="186" spans="2:8" x14ac:dyDescent="0.3">
      <c r="B186" s="21">
        <f t="shared" si="8"/>
        <v>176</v>
      </c>
      <c r="C186" s="22" t="s">
        <v>243</v>
      </c>
      <c r="D186" s="22">
        <v>50</v>
      </c>
      <c r="E186" s="21" t="s">
        <v>9</v>
      </c>
      <c r="F186" s="23">
        <v>4.0999999999999996</v>
      </c>
      <c r="G186" s="22">
        <f t="shared" si="10"/>
        <v>20.08344</v>
      </c>
      <c r="H186" s="21">
        <v>4</v>
      </c>
    </row>
    <row r="187" spans="2:8" x14ac:dyDescent="0.3">
      <c r="B187" s="21">
        <f t="shared" si="8"/>
        <v>177</v>
      </c>
      <c r="C187" s="22" t="s">
        <v>244</v>
      </c>
      <c r="D187" s="22">
        <v>50</v>
      </c>
      <c r="E187" s="21" t="s">
        <v>9</v>
      </c>
      <c r="F187" s="23">
        <v>4.57</v>
      </c>
      <c r="G187" s="22">
        <f t="shared" si="10"/>
        <v>22.385688000000002</v>
      </c>
      <c r="H187" s="21">
        <v>4</v>
      </c>
    </row>
    <row r="188" spans="2:8" x14ac:dyDescent="0.3">
      <c r="B188" s="21">
        <f t="shared" si="8"/>
        <v>178</v>
      </c>
      <c r="C188" s="22" t="s">
        <v>245</v>
      </c>
      <c r="D188" s="22">
        <v>50</v>
      </c>
      <c r="E188" s="21" t="s">
        <v>9</v>
      </c>
      <c r="F188" s="23">
        <v>4.8099999999999996</v>
      </c>
      <c r="G188" s="22">
        <f t="shared" si="10"/>
        <v>23.561303999999996</v>
      </c>
      <c r="H188" s="21">
        <v>4</v>
      </c>
    </row>
    <row r="189" spans="2:8" x14ac:dyDescent="0.3">
      <c r="B189" s="21">
        <f t="shared" si="8"/>
        <v>179</v>
      </c>
      <c r="C189" s="22" t="s">
        <v>246</v>
      </c>
      <c r="D189" s="22">
        <v>50</v>
      </c>
      <c r="E189" s="21" t="s">
        <v>9</v>
      </c>
      <c r="F189" s="23">
        <v>8.3000000000000007</v>
      </c>
      <c r="G189" s="22">
        <f t="shared" si="10"/>
        <v>40.656720000000007</v>
      </c>
      <c r="H189" s="21">
        <v>4</v>
      </c>
    </row>
    <row r="190" spans="2:8" x14ac:dyDescent="0.3">
      <c r="B190" s="21">
        <f t="shared" si="8"/>
        <v>180</v>
      </c>
      <c r="C190" s="22" t="s">
        <v>247</v>
      </c>
      <c r="D190" s="22">
        <v>108</v>
      </c>
      <c r="E190" s="21" t="s">
        <v>9</v>
      </c>
      <c r="F190" s="23">
        <v>3.52</v>
      </c>
      <c r="G190" s="22">
        <f t="shared" si="10"/>
        <v>55.865272319999995</v>
      </c>
      <c r="H190" s="21">
        <v>6</v>
      </c>
    </row>
    <row r="191" spans="2:8" x14ac:dyDescent="0.3">
      <c r="B191" s="21">
        <f t="shared" si="8"/>
        <v>181</v>
      </c>
      <c r="C191" s="22" t="s">
        <v>30</v>
      </c>
      <c r="D191" s="22">
        <v>400</v>
      </c>
      <c r="E191" s="21" t="s">
        <v>9</v>
      </c>
      <c r="F191" s="23">
        <v>2.64</v>
      </c>
      <c r="G191" s="22">
        <f t="shared" si="10"/>
        <v>155.18131200000002</v>
      </c>
      <c r="H191" s="21">
        <v>6</v>
      </c>
    </row>
    <row r="192" spans="2:8" x14ac:dyDescent="0.3">
      <c r="B192" s="21">
        <f t="shared" si="8"/>
        <v>182</v>
      </c>
      <c r="C192" s="22" t="s">
        <v>251</v>
      </c>
      <c r="D192" s="22">
        <v>420</v>
      </c>
      <c r="E192" s="21" t="s">
        <v>9</v>
      </c>
      <c r="F192" s="23">
        <v>0.1</v>
      </c>
      <c r="G192" s="22">
        <f t="shared" si="10"/>
        <v>8.2293120000000002</v>
      </c>
      <c r="H192" s="21">
        <v>8</v>
      </c>
    </row>
    <row r="193" spans="2:8" x14ac:dyDescent="0.3">
      <c r="B193" s="21">
        <f t="shared" si="8"/>
        <v>183</v>
      </c>
      <c r="C193" s="22" t="s">
        <v>253</v>
      </c>
      <c r="D193" s="22">
        <v>720</v>
      </c>
      <c r="E193" s="21" t="s">
        <v>9</v>
      </c>
      <c r="F193" s="23">
        <v>3.1</v>
      </c>
      <c r="G193" s="22">
        <f t="shared" si="10"/>
        <v>546.66143999999997</v>
      </c>
      <c r="H193" s="21">
        <v>10</v>
      </c>
    </row>
    <row r="194" spans="2:8" x14ac:dyDescent="0.3">
      <c r="B194" s="21">
        <f t="shared" si="8"/>
        <v>184</v>
      </c>
      <c r="C194" s="22" t="s">
        <v>255</v>
      </c>
      <c r="D194" s="22">
        <v>720</v>
      </c>
      <c r="E194" s="21" t="s">
        <v>9</v>
      </c>
      <c r="F194" s="23">
        <v>10</v>
      </c>
      <c r="G194" s="22">
        <f t="shared" si="10"/>
        <v>1763.424</v>
      </c>
      <c r="H194" s="21">
        <v>10</v>
      </c>
    </row>
    <row r="195" spans="2:8" x14ac:dyDescent="0.3">
      <c r="B195" s="21">
        <f t="shared" si="8"/>
        <v>185</v>
      </c>
      <c r="C195" s="22" t="s">
        <v>256</v>
      </c>
      <c r="D195" s="22">
        <v>159</v>
      </c>
      <c r="E195" s="21" t="s">
        <v>9</v>
      </c>
      <c r="F195" s="23">
        <v>2.1</v>
      </c>
      <c r="G195" s="22">
        <f t="shared" si="10"/>
        <v>57.245151600000014</v>
      </c>
      <c r="H195" s="21">
        <v>7</v>
      </c>
    </row>
    <row r="196" spans="2:8" x14ac:dyDescent="0.3">
      <c r="B196" s="21">
        <f t="shared" si="8"/>
        <v>186</v>
      </c>
      <c r="C196" s="22" t="s">
        <v>257</v>
      </c>
      <c r="D196" s="22">
        <v>159</v>
      </c>
      <c r="E196" s="21" t="s">
        <v>9</v>
      </c>
      <c r="F196" s="23">
        <v>2.84</v>
      </c>
      <c r="G196" s="22">
        <f t="shared" si="10"/>
        <v>77.417252640000015</v>
      </c>
      <c r="H196" s="21">
        <v>7</v>
      </c>
    </row>
    <row r="197" spans="2:8" x14ac:dyDescent="0.3">
      <c r="B197" s="21">
        <f t="shared" si="8"/>
        <v>187</v>
      </c>
      <c r="C197" s="22" t="s">
        <v>258</v>
      </c>
      <c r="D197" s="22">
        <v>159</v>
      </c>
      <c r="E197" s="21" t="s">
        <v>9</v>
      </c>
      <c r="F197" s="23">
        <v>3.52</v>
      </c>
      <c r="G197" s="22">
        <f t="shared" si="10"/>
        <v>95.953777920000007</v>
      </c>
      <c r="H197" s="21">
        <v>7</v>
      </c>
    </row>
    <row r="198" spans="2:8" x14ac:dyDescent="0.3">
      <c r="B198" s="21">
        <f t="shared" si="8"/>
        <v>188</v>
      </c>
      <c r="C198" s="22" t="s">
        <v>31</v>
      </c>
      <c r="D198" s="22">
        <v>219</v>
      </c>
      <c r="E198" s="21" t="s">
        <v>9</v>
      </c>
      <c r="F198" s="23">
        <v>1.81</v>
      </c>
      <c r="G198" s="22">
        <f t="shared" si="10"/>
        <v>48.541919400000012</v>
      </c>
      <c r="H198" s="21">
        <v>5</v>
      </c>
    </row>
    <row r="199" spans="2:8" x14ac:dyDescent="0.3">
      <c r="B199" s="21">
        <f t="shared" si="8"/>
        <v>189</v>
      </c>
      <c r="C199" s="22" t="s">
        <v>259</v>
      </c>
      <c r="D199" s="22">
        <v>159</v>
      </c>
      <c r="E199" s="21" t="s">
        <v>9</v>
      </c>
      <c r="F199" s="23">
        <v>3.8</v>
      </c>
      <c r="G199" s="22">
        <f t="shared" si="10"/>
        <v>103.5864648</v>
      </c>
      <c r="H199" s="21">
        <v>7</v>
      </c>
    </row>
    <row r="200" spans="2:8" x14ac:dyDescent="0.3">
      <c r="B200" s="21">
        <f t="shared" si="8"/>
        <v>190</v>
      </c>
      <c r="C200" s="22" t="s">
        <v>260</v>
      </c>
      <c r="D200" s="22">
        <v>720</v>
      </c>
      <c r="E200" s="21" t="s">
        <v>9</v>
      </c>
      <c r="F200" s="23">
        <v>5.2</v>
      </c>
      <c r="G200" s="22">
        <f t="shared" si="10"/>
        <v>916.98048000000017</v>
      </c>
      <c r="H200" s="21">
        <v>10</v>
      </c>
    </row>
    <row r="201" spans="2:8" x14ac:dyDescent="0.3">
      <c r="B201" s="21">
        <f t="shared" si="8"/>
        <v>191</v>
      </c>
      <c r="C201" s="22" t="s">
        <v>261</v>
      </c>
      <c r="D201" s="22">
        <v>530</v>
      </c>
      <c r="E201" s="21" t="s">
        <v>9</v>
      </c>
      <c r="F201" s="23">
        <v>0.63</v>
      </c>
      <c r="G201" s="22">
        <f t="shared" si="10"/>
        <v>65.423030400000002</v>
      </c>
      <c r="H201" s="21">
        <v>8</v>
      </c>
    </row>
    <row r="202" spans="2:8" x14ac:dyDescent="0.3">
      <c r="B202" s="21">
        <f t="shared" si="8"/>
        <v>192</v>
      </c>
      <c r="C202" s="22" t="s">
        <v>263</v>
      </c>
      <c r="D202" s="22">
        <v>159</v>
      </c>
      <c r="E202" s="21" t="s">
        <v>9</v>
      </c>
      <c r="F202" s="23">
        <v>3</v>
      </c>
      <c r="G202" s="22">
        <f t="shared" si="10"/>
        <v>81.778788000000006</v>
      </c>
      <c r="H202" s="21">
        <v>7</v>
      </c>
    </row>
    <row r="203" spans="2:8" x14ac:dyDescent="0.3">
      <c r="B203" s="21">
        <f t="shared" si="8"/>
        <v>193</v>
      </c>
      <c r="C203" s="22" t="s">
        <v>264</v>
      </c>
      <c r="D203" s="22">
        <v>159</v>
      </c>
      <c r="E203" s="21" t="s">
        <v>9</v>
      </c>
      <c r="F203" s="23">
        <v>3</v>
      </c>
      <c r="G203" s="22">
        <f t="shared" si="10"/>
        <v>81.778788000000006</v>
      </c>
      <c r="H203" s="21">
        <v>7</v>
      </c>
    </row>
    <row r="204" spans="2:8" x14ac:dyDescent="0.3">
      <c r="B204" s="21">
        <f t="shared" si="8"/>
        <v>194</v>
      </c>
      <c r="C204" s="22" t="s">
        <v>268</v>
      </c>
      <c r="D204" s="22">
        <v>160</v>
      </c>
      <c r="E204" s="21" t="s">
        <v>9</v>
      </c>
      <c r="F204" s="23">
        <v>2.1</v>
      </c>
      <c r="G204" s="22">
        <f t="shared" si="10"/>
        <v>65.834496000000016</v>
      </c>
      <c r="H204" s="21">
        <v>8</v>
      </c>
    </row>
    <row r="205" spans="2:8" x14ac:dyDescent="0.3">
      <c r="B205" s="21">
        <f t="shared" si="8"/>
        <v>195</v>
      </c>
      <c r="C205" s="22" t="s">
        <v>270</v>
      </c>
      <c r="D205" s="22">
        <v>108</v>
      </c>
      <c r="E205" s="21" t="s">
        <v>9</v>
      </c>
      <c r="F205" s="23">
        <v>2.6</v>
      </c>
      <c r="G205" s="22">
        <f t="shared" si="10"/>
        <v>41.264121599999996</v>
      </c>
      <c r="H205" s="21">
        <v>6</v>
      </c>
    </row>
    <row r="206" spans="2:8" x14ac:dyDescent="0.3">
      <c r="B206" s="21">
        <f t="shared" si="8"/>
        <v>196</v>
      </c>
      <c r="C206" s="22" t="s">
        <v>271</v>
      </c>
      <c r="D206" s="22">
        <v>219</v>
      </c>
      <c r="E206" s="21" t="s">
        <v>9</v>
      </c>
      <c r="F206" s="23">
        <v>8.1199999999999992</v>
      </c>
      <c r="G206" s="22">
        <f t="shared" si="10"/>
        <v>348.42907007999997</v>
      </c>
      <c r="H206" s="21">
        <v>8</v>
      </c>
    </row>
    <row r="207" spans="2:8" x14ac:dyDescent="0.3">
      <c r="B207" s="21">
        <f t="shared" si="8"/>
        <v>197</v>
      </c>
      <c r="C207" s="22" t="s">
        <v>272</v>
      </c>
      <c r="D207" s="22">
        <v>219</v>
      </c>
      <c r="E207" s="21" t="s">
        <v>9</v>
      </c>
      <c r="F207" s="23">
        <v>9.9</v>
      </c>
      <c r="G207" s="22">
        <f t="shared" si="10"/>
        <v>424.80884160000005</v>
      </c>
      <c r="H207" s="21">
        <v>8</v>
      </c>
    </row>
    <row r="208" spans="2:8" x14ac:dyDescent="0.3">
      <c r="B208" s="21">
        <f t="shared" si="8"/>
        <v>198</v>
      </c>
      <c r="C208" s="22" t="s">
        <v>273</v>
      </c>
      <c r="D208" s="22">
        <v>219</v>
      </c>
      <c r="E208" s="21" t="s">
        <v>9</v>
      </c>
      <c r="F208" s="23">
        <v>3.7</v>
      </c>
      <c r="G208" s="22">
        <f t="shared" ref="G208:G239" si="11">3.14*D208/1000*F208*(H208/1000)*7800</f>
        <v>138.92107320000002</v>
      </c>
      <c r="H208" s="21">
        <v>7</v>
      </c>
    </row>
    <row r="209" spans="2:8" x14ac:dyDescent="0.3">
      <c r="B209" s="21">
        <f t="shared" si="8"/>
        <v>199</v>
      </c>
      <c r="C209" s="22" t="s">
        <v>274</v>
      </c>
      <c r="D209" s="22">
        <v>425</v>
      </c>
      <c r="E209" s="21" t="s">
        <v>9</v>
      </c>
      <c r="F209" s="23">
        <v>6</v>
      </c>
      <c r="G209" s="22">
        <f t="shared" si="11"/>
        <v>437.18220000000002</v>
      </c>
      <c r="H209" s="21">
        <v>7</v>
      </c>
    </row>
    <row r="210" spans="2:8" x14ac:dyDescent="0.3">
      <c r="B210" s="21">
        <f t="shared" si="8"/>
        <v>200</v>
      </c>
      <c r="C210" s="22" t="s">
        <v>275</v>
      </c>
      <c r="D210" s="22">
        <v>159</v>
      </c>
      <c r="E210" s="21" t="s">
        <v>9</v>
      </c>
      <c r="F210" s="23">
        <v>6</v>
      </c>
      <c r="G210" s="22">
        <f t="shared" si="11"/>
        <v>163.55757600000001</v>
      </c>
      <c r="H210" s="21">
        <v>7</v>
      </c>
    </row>
    <row r="211" spans="2:8" x14ac:dyDescent="0.3">
      <c r="B211" s="21">
        <f t="shared" si="8"/>
        <v>201</v>
      </c>
      <c r="C211" s="22" t="s">
        <v>276</v>
      </c>
      <c r="D211" s="22">
        <v>425</v>
      </c>
      <c r="E211" s="21" t="s">
        <v>9</v>
      </c>
      <c r="F211" s="23">
        <v>1.87</v>
      </c>
      <c r="G211" s="22">
        <f t="shared" si="11"/>
        <v>136.25511900000001</v>
      </c>
      <c r="H211" s="21">
        <v>7</v>
      </c>
    </row>
    <row r="212" spans="2:8" x14ac:dyDescent="0.3">
      <c r="B212" s="21">
        <f t="shared" si="8"/>
        <v>202</v>
      </c>
      <c r="C212" s="22" t="s">
        <v>277</v>
      </c>
      <c r="D212" s="22">
        <v>59</v>
      </c>
      <c r="E212" s="21" t="s">
        <v>9</v>
      </c>
      <c r="F212" s="23">
        <v>2.2000000000000002</v>
      </c>
      <c r="G212" s="22">
        <f t="shared" si="11"/>
        <v>19.074369600000004</v>
      </c>
      <c r="H212" s="21">
        <v>6</v>
      </c>
    </row>
    <row r="213" spans="2:8" x14ac:dyDescent="0.3">
      <c r="B213" s="21">
        <f t="shared" si="8"/>
        <v>203</v>
      </c>
      <c r="C213" s="22" t="s">
        <v>278</v>
      </c>
      <c r="D213" s="22">
        <v>425</v>
      </c>
      <c r="E213" s="21" t="s">
        <v>9</v>
      </c>
      <c r="F213" s="23">
        <v>2.16</v>
      </c>
      <c r="G213" s="22">
        <f t="shared" si="11"/>
        <v>157.38559200000003</v>
      </c>
      <c r="H213" s="21">
        <v>7</v>
      </c>
    </row>
    <row r="214" spans="2:8" x14ac:dyDescent="0.3">
      <c r="B214" s="21">
        <f t="shared" si="8"/>
        <v>204</v>
      </c>
      <c r="C214" s="22" t="s">
        <v>279</v>
      </c>
      <c r="D214" s="22">
        <v>159</v>
      </c>
      <c r="E214" s="21" t="s">
        <v>9</v>
      </c>
      <c r="F214" s="23">
        <v>1.1000000000000001</v>
      </c>
      <c r="G214" s="22">
        <f t="shared" si="11"/>
        <v>29.985555600000001</v>
      </c>
      <c r="H214" s="21">
        <v>7</v>
      </c>
    </row>
    <row r="215" spans="2:8" x14ac:dyDescent="0.3">
      <c r="B215" s="21">
        <f t="shared" si="8"/>
        <v>205</v>
      </c>
      <c r="C215" s="22" t="s">
        <v>33</v>
      </c>
      <c r="D215" s="22">
        <v>1020</v>
      </c>
      <c r="E215" s="21" t="s">
        <v>9</v>
      </c>
      <c r="F215" s="23">
        <v>2.81</v>
      </c>
      <c r="G215" s="22">
        <f t="shared" si="11"/>
        <v>1193.3824968000004</v>
      </c>
      <c r="H215" s="21">
        <v>17</v>
      </c>
    </row>
    <row r="216" spans="2:8" x14ac:dyDescent="0.3">
      <c r="B216" s="21">
        <f t="shared" si="8"/>
        <v>206</v>
      </c>
      <c r="C216" s="22" t="s">
        <v>280</v>
      </c>
      <c r="D216" s="22">
        <v>159</v>
      </c>
      <c r="E216" s="21" t="s">
        <v>9</v>
      </c>
      <c r="F216" s="23">
        <v>4</v>
      </c>
      <c r="G216" s="22">
        <f t="shared" si="11"/>
        <v>109.03838400000002</v>
      </c>
      <c r="H216" s="21">
        <v>7</v>
      </c>
    </row>
    <row r="217" spans="2:8" x14ac:dyDescent="0.3">
      <c r="B217" s="21">
        <f t="shared" si="8"/>
        <v>207</v>
      </c>
      <c r="C217" s="22" t="s">
        <v>281</v>
      </c>
      <c r="D217" s="22">
        <v>159</v>
      </c>
      <c r="E217" s="21" t="s">
        <v>9</v>
      </c>
      <c r="F217" s="23">
        <v>6</v>
      </c>
      <c r="G217" s="22">
        <f t="shared" si="11"/>
        <v>163.55757600000001</v>
      </c>
      <c r="H217" s="21">
        <v>7</v>
      </c>
    </row>
    <row r="218" spans="2:8" x14ac:dyDescent="0.3">
      <c r="B218" s="21">
        <f t="shared" si="8"/>
        <v>208</v>
      </c>
      <c r="C218" s="22" t="s">
        <v>282</v>
      </c>
      <c r="D218" s="22">
        <v>425</v>
      </c>
      <c r="E218" s="21" t="s">
        <v>9</v>
      </c>
      <c r="F218" s="23">
        <v>2.1</v>
      </c>
      <c r="G218" s="22">
        <f t="shared" si="11"/>
        <v>174.87288000000004</v>
      </c>
      <c r="H218" s="21">
        <v>8</v>
      </c>
    </row>
    <row r="219" spans="2:8" x14ac:dyDescent="0.3">
      <c r="B219" s="21">
        <f t="shared" si="8"/>
        <v>209</v>
      </c>
      <c r="C219" s="22" t="s">
        <v>283</v>
      </c>
      <c r="D219" s="22">
        <v>219</v>
      </c>
      <c r="E219" s="21" t="s">
        <v>9</v>
      </c>
      <c r="F219" s="23">
        <v>5</v>
      </c>
      <c r="G219" s="22">
        <f t="shared" si="11"/>
        <v>187.73118000000002</v>
      </c>
      <c r="H219" s="21">
        <v>7</v>
      </c>
    </row>
    <row r="220" spans="2:8" x14ac:dyDescent="0.3">
      <c r="B220" s="21">
        <f t="shared" si="8"/>
        <v>210</v>
      </c>
      <c r="C220" s="22" t="s">
        <v>284</v>
      </c>
      <c r="D220" s="22">
        <v>159</v>
      </c>
      <c r="E220" s="21" t="s">
        <v>9</v>
      </c>
      <c r="F220" s="23">
        <v>3</v>
      </c>
      <c r="G220" s="22">
        <f t="shared" si="11"/>
        <v>81.778788000000006</v>
      </c>
      <c r="H220" s="21">
        <v>7</v>
      </c>
    </row>
    <row r="221" spans="2:8" x14ac:dyDescent="0.3">
      <c r="B221" s="21">
        <f t="shared" si="8"/>
        <v>211</v>
      </c>
      <c r="C221" s="22" t="s">
        <v>285</v>
      </c>
      <c r="D221" s="22">
        <v>159</v>
      </c>
      <c r="E221" s="21" t="s">
        <v>9</v>
      </c>
      <c r="F221" s="23">
        <v>2.8</v>
      </c>
      <c r="G221" s="22">
        <f t="shared" si="11"/>
        <v>76.326868800000014</v>
      </c>
      <c r="H221" s="21">
        <v>7</v>
      </c>
    </row>
    <row r="222" spans="2:8" x14ac:dyDescent="0.3">
      <c r="B222" s="21">
        <f t="shared" si="8"/>
        <v>212</v>
      </c>
      <c r="C222" s="22" t="s">
        <v>286</v>
      </c>
      <c r="D222" s="22">
        <v>219</v>
      </c>
      <c r="E222" s="21" t="s">
        <v>9</v>
      </c>
      <c r="F222" s="23">
        <v>9.1999999999999993</v>
      </c>
      <c r="G222" s="22">
        <f t="shared" si="11"/>
        <v>345.42537119999997</v>
      </c>
      <c r="H222" s="21">
        <v>7</v>
      </c>
    </row>
    <row r="223" spans="2:8" x14ac:dyDescent="0.3">
      <c r="B223" s="21">
        <f t="shared" si="8"/>
        <v>213</v>
      </c>
      <c r="C223" s="22" t="s">
        <v>287</v>
      </c>
      <c r="D223" s="22">
        <v>159</v>
      </c>
      <c r="E223" s="21" t="s">
        <v>9</v>
      </c>
      <c r="F223" s="23">
        <v>3.1</v>
      </c>
      <c r="G223" s="22">
        <f t="shared" si="11"/>
        <v>84.504747600000016</v>
      </c>
      <c r="H223" s="21">
        <v>7</v>
      </c>
    </row>
    <row r="224" spans="2:8" x14ac:dyDescent="0.3">
      <c r="B224" s="21">
        <f t="shared" si="8"/>
        <v>214</v>
      </c>
      <c r="C224" s="22" t="s">
        <v>288</v>
      </c>
      <c r="D224" s="22">
        <v>219</v>
      </c>
      <c r="E224" s="21" t="s">
        <v>9</v>
      </c>
      <c r="F224" s="23">
        <v>3</v>
      </c>
      <c r="G224" s="22">
        <f t="shared" si="11"/>
        <v>112.63870799999999</v>
      </c>
      <c r="H224" s="21">
        <v>7</v>
      </c>
    </row>
    <row r="225" spans="2:8" x14ac:dyDescent="0.3">
      <c r="B225" s="21">
        <f t="shared" ref="B225:B288" si="12">ROW(A215)</f>
        <v>215</v>
      </c>
      <c r="C225" s="22" t="s">
        <v>289</v>
      </c>
      <c r="D225" s="22">
        <v>219</v>
      </c>
      <c r="E225" s="21" t="s">
        <v>9</v>
      </c>
      <c r="F225" s="23">
        <v>10.199999999999999</v>
      </c>
      <c r="G225" s="22">
        <f t="shared" si="11"/>
        <v>382.97160719999999</v>
      </c>
      <c r="H225" s="21">
        <v>7</v>
      </c>
    </row>
    <row r="226" spans="2:8" x14ac:dyDescent="0.3">
      <c r="B226" s="21">
        <f t="shared" si="12"/>
        <v>216</v>
      </c>
      <c r="C226" s="22" t="s">
        <v>34</v>
      </c>
      <c r="D226" s="22">
        <v>530</v>
      </c>
      <c r="E226" s="21" t="s">
        <v>9</v>
      </c>
      <c r="F226" s="23">
        <v>6.18</v>
      </c>
      <c r="G226" s="22">
        <f t="shared" si="11"/>
        <v>561.54767760000004</v>
      </c>
      <c r="H226" s="21">
        <v>7</v>
      </c>
    </row>
    <row r="227" spans="2:8" x14ac:dyDescent="0.3">
      <c r="B227" s="21">
        <f t="shared" si="12"/>
        <v>217</v>
      </c>
      <c r="C227" s="22" t="s">
        <v>290</v>
      </c>
      <c r="D227" s="22">
        <v>426</v>
      </c>
      <c r="E227" s="21" t="s">
        <v>9</v>
      </c>
      <c r="F227" s="23">
        <v>7.9</v>
      </c>
      <c r="G227" s="22">
        <f t="shared" si="11"/>
        <v>576.97763760000009</v>
      </c>
      <c r="H227" s="21">
        <v>7</v>
      </c>
    </row>
    <row r="228" spans="2:8" x14ac:dyDescent="0.3">
      <c r="B228" s="21">
        <f t="shared" si="12"/>
        <v>218</v>
      </c>
      <c r="C228" s="22" t="s">
        <v>291</v>
      </c>
      <c r="D228" s="22">
        <v>219</v>
      </c>
      <c r="E228" s="21" t="s">
        <v>9</v>
      </c>
      <c r="F228" s="23">
        <v>5</v>
      </c>
      <c r="G228" s="22">
        <f t="shared" si="11"/>
        <v>187.73118000000002</v>
      </c>
      <c r="H228" s="21">
        <v>7</v>
      </c>
    </row>
    <row r="229" spans="2:8" x14ac:dyDescent="0.3">
      <c r="B229" s="21">
        <f t="shared" si="12"/>
        <v>219</v>
      </c>
      <c r="C229" s="22" t="s">
        <v>292</v>
      </c>
      <c r="D229" s="22">
        <v>108</v>
      </c>
      <c r="E229" s="21" t="s">
        <v>9</v>
      </c>
      <c r="F229" s="23">
        <v>1</v>
      </c>
      <c r="G229" s="22">
        <f t="shared" si="11"/>
        <v>15.870816</v>
      </c>
      <c r="H229" s="21">
        <v>6</v>
      </c>
    </row>
    <row r="230" spans="2:8" x14ac:dyDescent="0.3">
      <c r="B230" s="21">
        <f t="shared" si="12"/>
        <v>220</v>
      </c>
      <c r="C230" s="22" t="s">
        <v>298</v>
      </c>
      <c r="D230" s="22">
        <v>159</v>
      </c>
      <c r="E230" s="21" t="s">
        <v>9</v>
      </c>
      <c r="F230" s="23">
        <v>3.5</v>
      </c>
      <c r="G230" s="22">
        <f t="shared" si="11"/>
        <v>95.408586</v>
      </c>
      <c r="H230" s="21">
        <v>7</v>
      </c>
    </row>
    <row r="231" spans="2:8" x14ac:dyDescent="0.3">
      <c r="B231" s="21">
        <f t="shared" si="12"/>
        <v>221</v>
      </c>
      <c r="C231" s="22" t="s">
        <v>299</v>
      </c>
      <c r="D231" s="22">
        <v>168</v>
      </c>
      <c r="E231" s="21" t="s">
        <v>9</v>
      </c>
      <c r="F231" s="23">
        <v>3.3</v>
      </c>
      <c r="G231" s="22">
        <f t="shared" si="11"/>
        <v>108.62691839999999</v>
      </c>
      <c r="H231" s="21">
        <v>8</v>
      </c>
    </row>
    <row r="232" spans="2:8" x14ac:dyDescent="0.3">
      <c r="B232" s="21">
        <f t="shared" si="12"/>
        <v>222</v>
      </c>
      <c r="C232" s="22" t="s">
        <v>35</v>
      </c>
      <c r="D232" s="22">
        <v>530</v>
      </c>
      <c r="E232" s="21" t="s">
        <v>9</v>
      </c>
      <c r="F232" s="23">
        <v>5.92</v>
      </c>
      <c r="G232" s="22">
        <f t="shared" si="11"/>
        <v>537.92269439999995</v>
      </c>
      <c r="H232" s="21">
        <v>7</v>
      </c>
    </row>
    <row r="233" spans="2:8" x14ac:dyDescent="0.3">
      <c r="B233" s="21">
        <f t="shared" si="12"/>
        <v>223</v>
      </c>
      <c r="C233" s="22" t="s">
        <v>300</v>
      </c>
      <c r="D233" s="22">
        <v>160</v>
      </c>
      <c r="E233" s="21" t="s">
        <v>9</v>
      </c>
      <c r="F233" s="23">
        <v>2.0499999999999998</v>
      </c>
      <c r="G233" s="22">
        <f t="shared" si="11"/>
        <v>64.26700799999999</v>
      </c>
      <c r="H233" s="21">
        <v>8</v>
      </c>
    </row>
    <row r="234" spans="2:8" x14ac:dyDescent="0.3">
      <c r="B234" s="21">
        <f t="shared" si="12"/>
        <v>224</v>
      </c>
      <c r="C234" s="22" t="s">
        <v>301</v>
      </c>
      <c r="D234" s="22">
        <v>168</v>
      </c>
      <c r="E234" s="21" t="s">
        <v>9</v>
      </c>
      <c r="F234" s="23">
        <v>2.57</v>
      </c>
      <c r="G234" s="22">
        <f t="shared" si="11"/>
        <v>84.597327359999994</v>
      </c>
      <c r="H234" s="21">
        <v>8</v>
      </c>
    </row>
    <row r="235" spans="2:8" x14ac:dyDescent="0.3">
      <c r="B235" s="21">
        <f t="shared" si="12"/>
        <v>225</v>
      </c>
      <c r="C235" s="22" t="s">
        <v>302</v>
      </c>
      <c r="D235" s="22">
        <v>168</v>
      </c>
      <c r="E235" s="21" t="s">
        <v>9</v>
      </c>
      <c r="F235" s="23">
        <v>2.9</v>
      </c>
      <c r="G235" s="22">
        <f t="shared" si="11"/>
        <v>95.460019199999991</v>
      </c>
      <c r="H235" s="21">
        <v>8</v>
      </c>
    </row>
    <row r="236" spans="2:8" x14ac:dyDescent="0.3">
      <c r="B236" s="21">
        <f t="shared" si="12"/>
        <v>226</v>
      </c>
      <c r="C236" s="22" t="s">
        <v>303</v>
      </c>
      <c r="D236" s="22">
        <v>168</v>
      </c>
      <c r="E236" s="21" t="s">
        <v>9</v>
      </c>
      <c r="F236" s="23">
        <v>3.6</v>
      </c>
      <c r="G236" s="22">
        <f t="shared" si="11"/>
        <v>118.50209280000001</v>
      </c>
      <c r="H236" s="21">
        <v>8</v>
      </c>
    </row>
    <row r="237" spans="2:8" x14ac:dyDescent="0.3">
      <c r="B237" s="21">
        <f t="shared" si="12"/>
        <v>227</v>
      </c>
      <c r="C237" s="22" t="s">
        <v>304</v>
      </c>
      <c r="D237" s="22">
        <v>168</v>
      </c>
      <c r="E237" s="21" t="s">
        <v>9</v>
      </c>
      <c r="F237" s="23">
        <v>3.1</v>
      </c>
      <c r="G237" s="22">
        <f t="shared" si="11"/>
        <v>102.0434688</v>
      </c>
      <c r="H237" s="21">
        <v>8</v>
      </c>
    </row>
    <row r="238" spans="2:8" x14ac:dyDescent="0.3">
      <c r="B238" s="21">
        <f t="shared" si="12"/>
        <v>228</v>
      </c>
      <c r="C238" s="22" t="s">
        <v>305</v>
      </c>
      <c r="D238" s="22">
        <v>50</v>
      </c>
      <c r="E238" s="21" t="s">
        <v>9</v>
      </c>
      <c r="F238" s="23">
        <v>1.6</v>
      </c>
      <c r="G238" s="22">
        <f t="shared" si="11"/>
        <v>11.756160000000001</v>
      </c>
      <c r="H238" s="21">
        <v>6</v>
      </c>
    </row>
    <row r="239" spans="2:8" x14ac:dyDescent="0.3">
      <c r="B239" s="21">
        <f t="shared" si="12"/>
        <v>229</v>
      </c>
      <c r="C239" s="22" t="s">
        <v>306</v>
      </c>
      <c r="D239" s="22">
        <v>50</v>
      </c>
      <c r="E239" s="21" t="s">
        <v>9</v>
      </c>
      <c r="F239" s="23">
        <v>2.7</v>
      </c>
      <c r="G239" s="22">
        <f t="shared" si="11"/>
        <v>19.838520000000003</v>
      </c>
      <c r="H239" s="21">
        <v>6</v>
      </c>
    </row>
    <row r="240" spans="2:8" x14ac:dyDescent="0.3">
      <c r="B240" s="21">
        <f t="shared" si="12"/>
        <v>230</v>
      </c>
      <c r="C240" s="22" t="s">
        <v>307</v>
      </c>
      <c r="D240" s="22">
        <v>50</v>
      </c>
      <c r="E240" s="21" t="s">
        <v>9</v>
      </c>
      <c r="F240" s="23">
        <v>2.9</v>
      </c>
      <c r="G240" s="22">
        <f t="shared" ref="G240:G243" si="13">3.14*D240/1000*F240*(H240/1000)*7800</f>
        <v>21.308039999999998</v>
      </c>
      <c r="H240" s="21">
        <v>6</v>
      </c>
    </row>
    <row r="241" spans="2:8" x14ac:dyDescent="0.3">
      <c r="B241" s="21">
        <f t="shared" si="12"/>
        <v>231</v>
      </c>
      <c r="C241" s="22" t="s">
        <v>308</v>
      </c>
      <c r="D241" s="22">
        <v>108</v>
      </c>
      <c r="E241" s="21" t="s">
        <v>9</v>
      </c>
      <c r="F241" s="23">
        <v>2.2000000000000002</v>
      </c>
      <c r="G241" s="22">
        <f t="shared" si="13"/>
        <v>34.915795200000005</v>
      </c>
      <c r="H241" s="21">
        <v>6</v>
      </c>
    </row>
    <row r="242" spans="2:8" x14ac:dyDescent="0.3">
      <c r="B242" s="21">
        <f t="shared" si="12"/>
        <v>232</v>
      </c>
      <c r="C242" s="22" t="s">
        <v>309</v>
      </c>
      <c r="D242" s="22">
        <v>108</v>
      </c>
      <c r="E242" s="21" t="s">
        <v>9</v>
      </c>
      <c r="F242" s="23">
        <v>1.7</v>
      </c>
      <c r="G242" s="22">
        <f t="shared" si="13"/>
        <v>26.980387199999996</v>
      </c>
      <c r="H242" s="21">
        <v>6</v>
      </c>
    </row>
    <row r="243" spans="2:8" x14ac:dyDescent="0.3">
      <c r="B243" s="21">
        <f t="shared" si="12"/>
        <v>233</v>
      </c>
      <c r="C243" s="22" t="s">
        <v>8</v>
      </c>
      <c r="D243" s="22">
        <v>323</v>
      </c>
      <c r="E243" s="21" t="s">
        <v>9</v>
      </c>
      <c r="F243" s="23">
        <v>3.36</v>
      </c>
      <c r="G243" s="22">
        <f t="shared" si="13"/>
        <v>186.06474432000002</v>
      </c>
      <c r="H243" s="26">
        <v>7</v>
      </c>
    </row>
    <row r="244" spans="2:8" x14ac:dyDescent="0.3">
      <c r="B244" s="21">
        <f t="shared" si="12"/>
        <v>234</v>
      </c>
      <c r="C244" s="2" t="s">
        <v>8</v>
      </c>
      <c r="D244" s="1"/>
      <c r="E244" s="1" t="s">
        <v>9</v>
      </c>
      <c r="F244" s="1">
        <v>7.7</v>
      </c>
      <c r="G244" s="3">
        <v>74</v>
      </c>
      <c r="H244" s="1"/>
    </row>
    <row r="245" spans="2:8" x14ac:dyDescent="0.3">
      <c r="B245" s="21">
        <f t="shared" si="12"/>
        <v>235</v>
      </c>
      <c r="C245" s="22" t="s">
        <v>310</v>
      </c>
      <c r="D245" s="22">
        <v>108</v>
      </c>
      <c r="E245" s="21" t="s">
        <v>9</v>
      </c>
      <c r="F245" s="23">
        <v>2.1</v>
      </c>
      <c r="G245" s="22">
        <f t="shared" ref="G245:G286" si="14">3.14*D245/1000*F245*(H245/1000)*7800</f>
        <v>33.3287136</v>
      </c>
      <c r="H245" s="21">
        <v>6</v>
      </c>
    </row>
    <row r="246" spans="2:8" x14ac:dyDescent="0.3">
      <c r="B246" s="21">
        <f t="shared" si="12"/>
        <v>236</v>
      </c>
      <c r="C246" s="22" t="s">
        <v>311</v>
      </c>
      <c r="D246" s="22">
        <v>108</v>
      </c>
      <c r="E246" s="21" t="s">
        <v>9</v>
      </c>
      <c r="F246" s="23">
        <v>0.38</v>
      </c>
      <c r="G246" s="22">
        <f t="shared" si="14"/>
        <v>6.03091008</v>
      </c>
      <c r="H246" s="21">
        <v>6</v>
      </c>
    </row>
    <row r="247" spans="2:8" x14ac:dyDescent="0.3">
      <c r="B247" s="21">
        <f t="shared" si="12"/>
        <v>237</v>
      </c>
      <c r="C247" s="22" t="s">
        <v>313</v>
      </c>
      <c r="D247" s="22">
        <v>108</v>
      </c>
      <c r="E247" s="21" t="s">
        <v>9</v>
      </c>
      <c r="F247" s="23">
        <v>1.17</v>
      </c>
      <c r="G247" s="22">
        <f t="shared" si="14"/>
        <v>18.568854720000001</v>
      </c>
      <c r="H247" s="21">
        <v>6</v>
      </c>
    </row>
    <row r="248" spans="2:8" x14ac:dyDescent="0.3">
      <c r="B248" s="21">
        <f t="shared" si="12"/>
        <v>238</v>
      </c>
      <c r="C248" s="22" t="s">
        <v>323</v>
      </c>
      <c r="D248" s="28">
        <v>108</v>
      </c>
      <c r="E248" s="28" t="s">
        <v>9</v>
      </c>
      <c r="F248" s="28">
        <v>3.02</v>
      </c>
      <c r="G248" s="22">
        <f t="shared" si="14"/>
        <v>31.953242879999998</v>
      </c>
      <c r="H248" s="28">
        <v>4</v>
      </c>
    </row>
    <row r="249" spans="2:8" x14ac:dyDescent="0.3">
      <c r="B249" s="21">
        <f t="shared" si="12"/>
        <v>239</v>
      </c>
      <c r="C249" s="22" t="s">
        <v>324</v>
      </c>
      <c r="D249" s="28">
        <v>108</v>
      </c>
      <c r="E249" s="28" t="s">
        <v>9</v>
      </c>
      <c r="F249" s="28">
        <v>2.4</v>
      </c>
      <c r="G249" s="22">
        <f t="shared" si="14"/>
        <v>25.393305599999998</v>
      </c>
      <c r="H249" s="28">
        <v>4</v>
      </c>
    </row>
    <row r="250" spans="2:8" x14ac:dyDescent="0.3">
      <c r="B250" s="21">
        <f t="shared" si="12"/>
        <v>240</v>
      </c>
      <c r="C250" s="22" t="s">
        <v>325</v>
      </c>
      <c r="D250" s="28">
        <v>108</v>
      </c>
      <c r="E250" s="28" t="s">
        <v>9</v>
      </c>
      <c r="F250" s="28">
        <v>1</v>
      </c>
      <c r="G250" s="22">
        <f t="shared" si="14"/>
        <v>10.580544</v>
      </c>
      <c r="H250" s="28">
        <v>4</v>
      </c>
    </row>
    <row r="251" spans="2:8" x14ac:dyDescent="0.3">
      <c r="B251" s="21">
        <f t="shared" si="12"/>
        <v>241</v>
      </c>
      <c r="C251" s="22" t="s">
        <v>326</v>
      </c>
      <c r="D251" s="28">
        <v>219</v>
      </c>
      <c r="E251" s="28" t="s">
        <v>9</v>
      </c>
      <c r="F251" s="28">
        <v>1.2</v>
      </c>
      <c r="G251" s="22">
        <f t="shared" si="14"/>
        <v>51.491980800000007</v>
      </c>
      <c r="H251" s="28">
        <v>8</v>
      </c>
    </row>
    <row r="252" spans="2:8" x14ac:dyDescent="0.3">
      <c r="B252" s="21">
        <f t="shared" si="12"/>
        <v>242</v>
      </c>
      <c r="C252" s="22" t="s">
        <v>327</v>
      </c>
      <c r="D252" s="28">
        <v>108</v>
      </c>
      <c r="E252" s="28" t="s">
        <v>9</v>
      </c>
      <c r="F252" s="28">
        <v>0.27</v>
      </c>
      <c r="G252" s="22">
        <f t="shared" si="14"/>
        <v>2.8567468800000002</v>
      </c>
      <c r="H252" s="28">
        <v>4</v>
      </c>
    </row>
    <row r="253" spans="2:8" x14ac:dyDescent="0.3">
      <c r="B253" s="21">
        <f t="shared" si="12"/>
        <v>243</v>
      </c>
      <c r="C253" s="22" t="s">
        <v>328</v>
      </c>
      <c r="D253" s="28">
        <v>420</v>
      </c>
      <c r="E253" s="28" t="s">
        <v>9</v>
      </c>
      <c r="F253" s="28">
        <v>1.45</v>
      </c>
      <c r="G253" s="22">
        <f t="shared" si="14"/>
        <v>104.409396</v>
      </c>
      <c r="H253" s="28">
        <v>7</v>
      </c>
    </row>
    <row r="254" spans="2:8" x14ac:dyDescent="0.3">
      <c r="B254" s="21">
        <f t="shared" si="12"/>
        <v>244</v>
      </c>
      <c r="C254" s="22" t="s">
        <v>329</v>
      </c>
      <c r="D254" s="28">
        <v>114</v>
      </c>
      <c r="E254" s="28" t="s">
        <v>9</v>
      </c>
      <c r="F254" s="28">
        <v>0.31</v>
      </c>
      <c r="G254" s="22">
        <f t="shared" si="14"/>
        <v>3.4621891200000006</v>
      </c>
      <c r="H254" s="28">
        <v>4</v>
      </c>
    </row>
    <row r="255" spans="2:8" x14ac:dyDescent="0.3">
      <c r="B255" s="21">
        <f t="shared" si="12"/>
        <v>245</v>
      </c>
      <c r="C255" s="22" t="s">
        <v>330</v>
      </c>
      <c r="D255" s="28">
        <v>114</v>
      </c>
      <c r="E255" s="28" t="s">
        <v>9</v>
      </c>
      <c r="F255" s="28">
        <f>0.15+0.15+0.15</f>
        <v>0.44999999999999996</v>
      </c>
      <c r="G255" s="22">
        <f t="shared" si="14"/>
        <v>5.0257584</v>
      </c>
      <c r="H255" s="28">
        <v>4</v>
      </c>
    </row>
    <row r="256" spans="2:8" x14ac:dyDescent="0.3">
      <c r="B256" s="21">
        <f t="shared" si="12"/>
        <v>246</v>
      </c>
      <c r="C256" s="22" t="s">
        <v>39</v>
      </c>
      <c r="D256" s="22">
        <v>819</v>
      </c>
      <c r="E256" s="21" t="s">
        <v>9</v>
      </c>
      <c r="F256" s="23">
        <v>1</v>
      </c>
      <c r="G256" s="22">
        <f t="shared" si="14"/>
        <v>180.53053200000002</v>
      </c>
      <c r="H256" s="21">
        <v>9</v>
      </c>
    </row>
    <row r="257" spans="2:8" x14ac:dyDescent="0.3">
      <c r="B257" s="21">
        <f t="shared" si="12"/>
        <v>247</v>
      </c>
      <c r="C257" s="22" t="s">
        <v>337</v>
      </c>
      <c r="D257" s="28">
        <v>114</v>
      </c>
      <c r="E257" s="28" t="s">
        <v>9</v>
      </c>
      <c r="F257" s="28">
        <v>0.77</v>
      </c>
      <c r="G257" s="22">
        <f t="shared" si="14"/>
        <v>8.599631040000002</v>
      </c>
      <c r="H257" s="28">
        <v>4</v>
      </c>
    </row>
    <row r="258" spans="2:8" x14ac:dyDescent="0.3">
      <c r="B258" s="21">
        <f t="shared" si="12"/>
        <v>248</v>
      </c>
      <c r="C258" s="22" t="s">
        <v>40</v>
      </c>
      <c r="D258" s="22">
        <v>819</v>
      </c>
      <c r="E258" s="21" t="s">
        <v>9</v>
      </c>
      <c r="F258" s="23">
        <v>0.95</v>
      </c>
      <c r="G258" s="22">
        <f t="shared" si="14"/>
        <v>171.50400539999998</v>
      </c>
      <c r="H258" s="21">
        <v>9</v>
      </c>
    </row>
    <row r="259" spans="2:8" x14ac:dyDescent="0.3">
      <c r="B259" s="21">
        <f t="shared" si="12"/>
        <v>249</v>
      </c>
      <c r="C259" s="22" t="s">
        <v>339</v>
      </c>
      <c r="D259" s="28">
        <v>60</v>
      </c>
      <c r="E259" s="28" t="s">
        <v>9</v>
      </c>
      <c r="F259" s="28">
        <v>0.3</v>
      </c>
      <c r="G259" s="22">
        <f t="shared" si="14"/>
        <v>1.7634240000000001</v>
      </c>
      <c r="H259" s="28">
        <v>4</v>
      </c>
    </row>
    <row r="260" spans="2:8" x14ac:dyDescent="0.3">
      <c r="B260" s="21">
        <f t="shared" si="12"/>
        <v>250</v>
      </c>
      <c r="C260" s="22" t="s">
        <v>340</v>
      </c>
      <c r="D260" s="28">
        <v>60</v>
      </c>
      <c r="E260" s="28" t="s">
        <v>9</v>
      </c>
      <c r="F260" s="28">
        <v>0.28000000000000003</v>
      </c>
      <c r="G260" s="22">
        <f t="shared" si="14"/>
        <v>1.6458624000000002</v>
      </c>
      <c r="H260" s="28">
        <v>4</v>
      </c>
    </row>
    <row r="261" spans="2:8" x14ac:dyDescent="0.3">
      <c r="B261" s="21">
        <f t="shared" si="12"/>
        <v>251</v>
      </c>
      <c r="C261" s="22" t="s">
        <v>346</v>
      </c>
      <c r="D261" s="28">
        <v>159</v>
      </c>
      <c r="E261" s="28" t="s">
        <v>9</v>
      </c>
      <c r="F261" s="28">
        <v>1.88</v>
      </c>
      <c r="G261" s="22">
        <f t="shared" si="14"/>
        <v>58.569189119999997</v>
      </c>
      <c r="H261" s="28">
        <v>8</v>
      </c>
    </row>
    <row r="262" spans="2:8" x14ac:dyDescent="0.3">
      <c r="B262" s="21">
        <f t="shared" si="12"/>
        <v>252</v>
      </c>
      <c r="C262" s="22" t="s">
        <v>347</v>
      </c>
      <c r="D262" s="28">
        <v>159</v>
      </c>
      <c r="E262" s="28" t="s">
        <v>9</v>
      </c>
      <c r="F262" s="28">
        <v>2.34</v>
      </c>
      <c r="G262" s="22">
        <f t="shared" si="14"/>
        <v>72.899948160000008</v>
      </c>
      <c r="H262" s="28">
        <v>8</v>
      </c>
    </row>
    <row r="263" spans="2:8" x14ac:dyDescent="0.3">
      <c r="B263" s="21">
        <f t="shared" si="12"/>
        <v>253</v>
      </c>
      <c r="C263" s="22" t="s">
        <v>348</v>
      </c>
      <c r="D263" s="28">
        <v>159</v>
      </c>
      <c r="E263" s="28" t="s">
        <v>9</v>
      </c>
      <c r="F263" s="28">
        <v>4.76</v>
      </c>
      <c r="G263" s="22">
        <f t="shared" si="14"/>
        <v>92.68262639999999</v>
      </c>
      <c r="H263" s="28">
        <v>5</v>
      </c>
    </row>
    <row r="264" spans="2:8" x14ac:dyDescent="0.3">
      <c r="B264" s="21">
        <f t="shared" si="12"/>
        <v>254</v>
      </c>
      <c r="C264" s="22" t="s">
        <v>349</v>
      </c>
      <c r="D264" s="28">
        <v>168</v>
      </c>
      <c r="E264" s="28" t="s">
        <v>9</v>
      </c>
      <c r="F264" s="28">
        <v>3.84</v>
      </c>
      <c r="G264" s="22">
        <f t="shared" si="14"/>
        <v>110.60195327999999</v>
      </c>
      <c r="H264" s="28">
        <v>7</v>
      </c>
    </row>
    <row r="265" spans="2:8" x14ac:dyDescent="0.3">
      <c r="B265" s="21">
        <f t="shared" si="12"/>
        <v>255</v>
      </c>
      <c r="C265" s="22" t="s">
        <v>350</v>
      </c>
      <c r="D265" s="28">
        <v>168</v>
      </c>
      <c r="E265" s="28" t="s">
        <v>9</v>
      </c>
      <c r="F265" s="28">
        <v>3.27</v>
      </c>
      <c r="G265" s="22">
        <f t="shared" si="14"/>
        <v>94.184475840000005</v>
      </c>
      <c r="H265" s="28">
        <v>7</v>
      </c>
    </row>
    <row r="266" spans="2:8" x14ac:dyDescent="0.3">
      <c r="B266" s="21">
        <f t="shared" si="12"/>
        <v>256</v>
      </c>
      <c r="C266" s="22" t="s">
        <v>41</v>
      </c>
      <c r="D266" s="22">
        <v>159</v>
      </c>
      <c r="E266" s="21" t="s">
        <v>9</v>
      </c>
      <c r="F266" s="23">
        <v>5.29</v>
      </c>
      <c r="G266" s="22">
        <f t="shared" si="14"/>
        <v>144.20326284000001</v>
      </c>
      <c r="H266" s="21">
        <v>7</v>
      </c>
    </row>
    <row r="267" spans="2:8" x14ac:dyDescent="0.3">
      <c r="B267" s="21">
        <f t="shared" si="12"/>
        <v>257</v>
      </c>
      <c r="C267" s="22" t="s">
        <v>351</v>
      </c>
      <c r="D267" s="28">
        <v>168</v>
      </c>
      <c r="E267" s="28" t="s">
        <v>9</v>
      </c>
      <c r="F267" s="28">
        <v>4.12</v>
      </c>
      <c r="G267" s="22">
        <f t="shared" si="14"/>
        <v>118.66667903999999</v>
      </c>
      <c r="H267" s="28">
        <v>7</v>
      </c>
    </row>
    <row r="268" spans="2:8" x14ac:dyDescent="0.3">
      <c r="B268" s="21">
        <f t="shared" si="12"/>
        <v>258</v>
      </c>
      <c r="C268" s="22" t="s">
        <v>352</v>
      </c>
      <c r="D268" s="28">
        <v>108</v>
      </c>
      <c r="E268" s="28" t="s">
        <v>9</v>
      </c>
      <c r="F268" s="28">
        <v>3.88</v>
      </c>
      <c r="G268" s="22">
        <f t="shared" si="14"/>
        <v>41.052510719999994</v>
      </c>
      <c r="H268" s="28">
        <v>4</v>
      </c>
    </row>
    <row r="269" spans="2:8" x14ac:dyDescent="0.3">
      <c r="B269" s="21">
        <f t="shared" si="12"/>
        <v>259</v>
      </c>
      <c r="C269" s="22" t="s">
        <v>353</v>
      </c>
      <c r="D269" s="28">
        <v>108</v>
      </c>
      <c r="E269" s="28" t="s">
        <v>9</v>
      </c>
      <c r="F269" s="28">
        <v>4.7300000000000004</v>
      </c>
      <c r="G269" s="22">
        <f t="shared" si="14"/>
        <v>50.045973120000006</v>
      </c>
      <c r="H269" s="28">
        <v>4</v>
      </c>
    </row>
    <row r="270" spans="2:8" x14ac:dyDescent="0.3">
      <c r="B270" s="21">
        <f t="shared" si="12"/>
        <v>260</v>
      </c>
      <c r="C270" s="22" t="s">
        <v>354</v>
      </c>
      <c r="D270" s="28">
        <v>159</v>
      </c>
      <c r="E270" s="28" t="s">
        <v>9</v>
      </c>
      <c r="F270" s="28">
        <v>1.07</v>
      </c>
      <c r="G270" s="22">
        <f t="shared" si="14"/>
        <v>29.167767720000004</v>
      </c>
      <c r="H270" s="28">
        <v>7</v>
      </c>
    </row>
    <row r="271" spans="2:8" x14ac:dyDescent="0.3">
      <c r="B271" s="21">
        <f t="shared" si="12"/>
        <v>261</v>
      </c>
      <c r="C271" s="22" t="s">
        <v>355</v>
      </c>
      <c r="D271" s="28">
        <v>114</v>
      </c>
      <c r="E271" s="28" t="s">
        <v>9</v>
      </c>
      <c r="F271" s="28">
        <v>1.75</v>
      </c>
      <c r="G271" s="22">
        <f t="shared" si="14"/>
        <v>24.430770000000003</v>
      </c>
      <c r="H271" s="28">
        <v>5</v>
      </c>
    </row>
    <row r="272" spans="2:8" x14ac:dyDescent="0.3">
      <c r="B272" s="21">
        <f t="shared" si="12"/>
        <v>262</v>
      </c>
      <c r="C272" s="22" t="s">
        <v>356</v>
      </c>
      <c r="D272" s="28">
        <v>114</v>
      </c>
      <c r="E272" s="28" t="s">
        <v>9</v>
      </c>
      <c r="F272" s="28">
        <v>0.99</v>
      </c>
      <c r="G272" s="22">
        <f t="shared" si="14"/>
        <v>22.113336960000002</v>
      </c>
      <c r="H272" s="28">
        <v>8</v>
      </c>
    </row>
    <row r="273" spans="2:8" x14ac:dyDescent="0.3">
      <c r="B273" s="21">
        <f t="shared" si="12"/>
        <v>263</v>
      </c>
      <c r="C273" s="22" t="s">
        <v>357</v>
      </c>
      <c r="D273" s="28">
        <v>114</v>
      </c>
      <c r="E273" s="28" t="s">
        <v>9</v>
      </c>
      <c r="F273" s="28">
        <v>2.4500000000000002</v>
      </c>
      <c r="G273" s="22">
        <f t="shared" si="14"/>
        <v>34.203078000000005</v>
      </c>
      <c r="H273" s="28">
        <v>5</v>
      </c>
    </row>
    <row r="274" spans="2:8" x14ac:dyDescent="0.3">
      <c r="B274" s="21">
        <f t="shared" si="12"/>
        <v>264</v>
      </c>
      <c r="C274" s="22" t="s">
        <v>358</v>
      </c>
      <c r="D274" s="28">
        <v>159</v>
      </c>
      <c r="E274" s="28" t="s">
        <v>9</v>
      </c>
      <c r="F274" s="28">
        <v>4.18</v>
      </c>
      <c r="G274" s="22">
        <f t="shared" si="14"/>
        <v>130.22298432000002</v>
      </c>
      <c r="H274" s="28">
        <v>8</v>
      </c>
    </row>
    <row r="275" spans="2:8" x14ac:dyDescent="0.3">
      <c r="B275" s="21">
        <f t="shared" si="12"/>
        <v>265</v>
      </c>
      <c r="C275" s="22" t="s">
        <v>359</v>
      </c>
      <c r="D275" s="28">
        <v>159</v>
      </c>
      <c r="E275" s="28" t="s">
        <v>9</v>
      </c>
      <c r="F275" s="28">
        <v>5.73</v>
      </c>
      <c r="G275" s="22">
        <f t="shared" si="14"/>
        <v>89.255705760000012</v>
      </c>
      <c r="H275" s="28">
        <v>4</v>
      </c>
    </row>
    <row r="276" spans="2:8" x14ac:dyDescent="0.3">
      <c r="B276" s="21">
        <f t="shared" si="12"/>
        <v>266</v>
      </c>
      <c r="C276" s="22" t="s">
        <v>360</v>
      </c>
      <c r="D276" s="28">
        <v>219</v>
      </c>
      <c r="E276" s="28" t="s">
        <v>9</v>
      </c>
      <c r="F276" s="28">
        <v>1.85</v>
      </c>
      <c r="G276" s="22">
        <f t="shared" si="14"/>
        <v>99.229338000000013</v>
      </c>
      <c r="H276" s="28">
        <v>10</v>
      </c>
    </row>
    <row r="277" spans="2:8" x14ac:dyDescent="0.3">
      <c r="B277" s="21">
        <f t="shared" si="12"/>
        <v>267</v>
      </c>
      <c r="C277" s="22" t="s">
        <v>42</v>
      </c>
      <c r="D277" s="22">
        <v>1020</v>
      </c>
      <c r="E277" s="21" t="s">
        <v>9</v>
      </c>
      <c r="F277" s="23">
        <v>3.27</v>
      </c>
      <c r="G277" s="22">
        <f t="shared" si="14"/>
        <v>1797.1935696000003</v>
      </c>
      <c r="H277" s="21">
        <v>22</v>
      </c>
    </row>
    <row r="278" spans="2:8" x14ac:dyDescent="0.3">
      <c r="B278" s="21">
        <f t="shared" si="12"/>
        <v>268</v>
      </c>
      <c r="C278" s="22" t="s">
        <v>361</v>
      </c>
      <c r="D278" s="28">
        <v>219</v>
      </c>
      <c r="E278" s="28" t="s">
        <v>9</v>
      </c>
      <c r="F278" s="28">
        <v>2.4900000000000002</v>
      </c>
      <c r="G278" s="22">
        <f t="shared" si="14"/>
        <v>106.84586016000002</v>
      </c>
      <c r="H278" s="28">
        <v>8</v>
      </c>
    </row>
    <row r="279" spans="2:8" x14ac:dyDescent="0.3">
      <c r="B279" s="21">
        <f t="shared" si="12"/>
        <v>269</v>
      </c>
      <c r="C279" s="22" t="s">
        <v>362</v>
      </c>
      <c r="D279" s="28">
        <v>219</v>
      </c>
      <c r="E279" s="28" t="s">
        <v>9</v>
      </c>
      <c r="F279" s="28">
        <v>1.76</v>
      </c>
      <c r="G279" s="22">
        <f t="shared" si="14"/>
        <v>75.521571840000007</v>
      </c>
      <c r="H279" s="28">
        <v>8</v>
      </c>
    </row>
    <row r="280" spans="2:8" x14ac:dyDescent="0.3">
      <c r="B280" s="21">
        <f t="shared" si="12"/>
        <v>270</v>
      </c>
      <c r="C280" s="22" t="s">
        <v>363</v>
      </c>
      <c r="D280" s="28">
        <v>219</v>
      </c>
      <c r="E280" s="28" t="s">
        <v>9</v>
      </c>
      <c r="F280" s="28">
        <v>1.4</v>
      </c>
      <c r="G280" s="22">
        <f t="shared" si="14"/>
        <v>60.073977600000006</v>
      </c>
      <c r="H280" s="28">
        <v>8</v>
      </c>
    </row>
    <row r="281" spans="2:8" x14ac:dyDescent="0.3">
      <c r="B281" s="21">
        <f t="shared" si="12"/>
        <v>271</v>
      </c>
      <c r="C281" s="22" t="s">
        <v>364</v>
      </c>
      <c r="D281" s="28">
        <v>159</v>
      </c>
      <c r="E281" s="28" t="s">
        <v>9</v>
      </c>
      <c r="F281" s="28">
        <v>0.52</v>
      </c>
      <c r="G281" s="22">
        <f t="shared" si="14"/>
        <v>14.174989920000003</v>
      </c>
      <c r="H281" s="28">
        <v>7</v>
      </c>
    </row>
    <row r="282" spans="2:8" x14ac:dyDescent="0.3">
      <c r="B282" s="21">
        <f t="shared" si="12"/>
        <v>272</v>
      </c>
      <c r="C282" s="22" t="s">
        <v>365</v>
      </c>
      <c r="D282" s="28">
        <v>219</v>
      </c>
      <c r="E282" s="28" t="s">
        <v>9</v>
      </c>
      <c r="F282" s="28">
        <v>1.86</v>
      </c>
      <c r="G282" s="22">
        <f t="shared" si="14"/>
        <v>79.812570240000014</v>
      </c>
      <c r="H282" s="28">
        <v>8</v>
      </c>
    </row>
    <row r="283" spans="2:8" x14ac:dyDescent="0.3">
      <c r="B283" s="21">
        <f t="shared" si="12"/>
        <v>273</v>
      </c>
      <c r="C283" s="22" t="s">
        <v>43</v>
      </c>
      <c r="D283" s="22">
        <v>810</v>
      </c>
      <c r="E283" s="21" t="s">
        <v>9</v>
      </c>
      <c r="F283" s="23">
        <v>1.01</v>
      </c>
      <c r="G283" s="22">
        <f t="shared" si="14"/>
        <v>180.3321468</v>
      </c>
      <c r="H283" s="21">
        <v>9</v>
      </c>
    </row>
    <row r="284" spans="2:8" x14ac:dyDescent="0.3">
      <c r="B284" s="21">
        <f t="shared" si="12"/>
        <v>274</v>
      </c>
      <c r="C284" s="22" t="s">
        <v>44</v>
      </c>
      <c r="D284" s="22">
        <v>819</v>
      </c>
      <c r="E284" s="21" t="s">
        <v>9</v>
      </c>
      <c r="F284" s="23">
        <v>0.93</v>
      </c>
      <c r="G284" s="22">
        <f t="shared" si="14"/>
        <v>167.89339476000001</v>
      </c>
      <c r="H284" s="21">
        <v>9</v>
      </c>
    </row>
    <row r="285" spans="2:8" x14ac:dyDescent="0.3">
      <c r="B285" s="21">
        <f t="shared" si="12"/>
        <v>275</v>
      </c>
      <c r="C285" s="22" t="s">
        <v>45</v>
      </c>
      <c r="D285" s="22">
        <v>720</v>
      </c>
      <c r="E285" s="21" t="s">
        <v>9</v>
      </c>
      <c r="F285" s="23">
        <v>0.98</v>
      </c>
      <c r="G285" s="22">
        <f t="shared" si="14"/>
        <v>138.25244160000003</v>
      </c>
      <c r="H285" s="21">
        <v>8</v>
      </c>
    </row>
    <row r="286" spans="2:8" x14ac:dyDescent="0.3">
      <c r="B286" s="21">
        <f t="shared" si="12"/>
        <v>276</v>
      </c>
      <c r="C286" s="22" t="s">
        <v>10</v>
      </c>
      <c r="D286" s="22">
        <v>323</v>
      </c>
      <c r="E286" s="21" t="s">
        <v>9</v>
      </c>
      <c r="F286" s="23">
        <v>5.69</v>
      </c>
      <c r="G286" s="22">
        <f t="shared" si="14"/>
        <v>315.09178428000007</v>
      </c>
      <c r="H286" s="26">
        <v>7</v>
      </c>
    </row>
    <row r="287" spans="2:8" x14ac:dyDescent="0.3">
      <c r="B287" s="21">
        <f t="shared" si="12"/>
        <v>277</v>
      </c>
      <c r="C287" s="2" t="s">
        <v>10</v>
      </c>
      <c r="D287" s="1"/>
      <c r="E287" s="1" t="s">
        <v>9</v>
      </c>
      <c r="F287" s="1">
        <v>3.9</v>
      </c>
      <c r="G287" s="3">
        <v>8</v>
      </c>
      <c r="H287" s="1"/>
    </row>
    <row r="288" spans="2:8" x14ac:dyDescent="0.3">
      <c r="B288" s="21">
        <f t="shared" si="12"/>
        <v>278</v>
      </c>
      <c r="C288" s="30" t="s">
        <v>380</v>
      </c>
      <c r="D288" s="26">
        <v>59</v>
      </c>
      <c r="E288" s="26" t="s">
        <v>9</v>
      </c>
      <c r="F288" s="26">
        <v>5</v>
      </c>
      <c r="G288" s="22">
        <f t="shared" ref="G288:G293" si="15">3.14*D288/1000*F288*(H288/1000)*7800</f>
        <v>21.675419999999999</v>
      </c>
      <c r="H288" s="26">
        <v>3</v>
      </c>
    </row>
    <row r="289" spans="2:8" x14ac:dyDescent="0.3">
      <c r="B289" s="21">
        <f t="shared" ref="B289:B352" si="16">ROW(A279)</f>
        <v>279</v>
      </c>
      <c r="C289" s="30" t="s">
        <v>381</v>
      </c>
      <c r="D289" s="26">
        <v>86</v>
      </c>
      <c r="E289" s="26" t="s">
        <v>9</v>
      </c>
      <c r="F289" s="26">
        <v>5.5</v>
      </c>
      <c r="G289" s="22">
        <f t="shared" si="15"/>
        <v>34.754148000000001</v>
      </c>
      <c r="H289" s="26">
        <v>3</v>
      </c>
    </row>
    <row r="290" spans="2:8" x14ac:dyDescent="0.3">
      <c r="B290" s="21">
        <f t="shared" si="16"/>
        <v>280</v>
      </c>
      <c r="C290" s="30" t="s">
        <v>384</v>
      </c>
      <c r="D290" s="26">
        <v>219</v>
      </c>
      <c r="E290" s="26" t="s">
        <v>9</v>
      </c>
      <c r="F290" s="26">
        <v>5.9</v>
      </c>
      <c r="G290" s="22">
        <f t="shared" si="15"/>
        <v>189.87667920000004</v>
      </c>
      <c r="H290" s="26">
        <v>6</v>
      </c>
    </row>
    <row r="291" spans="2:8" x14ac:dyDescent="0.3">
      <c r="B291" s="21">
        <f t="shared" si="16"/>
        <v>281</v>
      </c>
      <c r="C291" s="30" t="s">
        <v>385</v>
      </c>
      <c r="D291" s="26">
        <v>159</v>
      </c>
      <c r="E291" s="26" t="s">
        <v>9</v>
      </c>
      <c r="F291" s="26">
        <v>2.44</v>
      </c>
      <c r="G291" s="22">
        <f t="shared" si="15"/>
        <v>76.01533056000001</v>
      </c>
      <c r="H291" s="26">
        <v>8</v>
      </c>
    </row>
    <row r="292" spans="2:8" x14ac:dyDescent="0.3">
      <c r="B292" s="21">
        <f t="shared" si="16"/>
        <v>282</v>
      </c>
      <c r="C292" s="30" t="s">
        <v>387</v>
      </c>
      <c r="D292" s="26">
        <v>108</v>
      </c>
      <c r="E292" s="26" t="s">
        <v>9</v>
      </c>
      <c r="F292" s="26">
        <v>3.36</v>
      </c>
      <c r="G292" s="22">
        <f t="shared" si="15"/>
        <v>35.550627839999997</v>
      </c>
      <c r="H292" s="26">
        <v>4</v>
      </c>
    </row>
    <row r="293" spans="2:8" x14ac:dyDescent="0.3">
      <c r="B293" s="21">
        <f t="shared" si="16"/>
        <v>283</v>
      </c>
      <c r="C293" s="30" t="s">
        <v>390</v>
      </c>
      <c r="D293" s="26">
        <v>89</v>
      </c>
      <c r="E293" s="26" t="s">
        <v>9</v>
      </c>
      <c r="F293" s="26">
        <v>2.5299999999999998</v>
      </c>
      <c r="G293" s="22">
        <f t="shared" si="15"/>
        <v>16.544590920000005</v>
      </c>
      <c r="H293" s="26">
        <v>3</v>
      </c>
    </row>
    <row r="294" spans="2:8" x14ac:dyDescent="0.3">
      <c r="B294" s="21">
        <f t="shared" si="16"/>
        <v>284</v>
      </c>
      <c r="C294" s="30" t="s">
        <v>391</v>
      </c>
      <c r="D294" s="26" t="s">
        <v>392</v>
      </c>
      <c r="E294" s="26" t="s">
        <v>9</v>
      </c>
      <c r="F294" s="26">
        <v>4.8</v>
      </c>
      <c r="G294" s="22">
        <f>(3.14*2.4*H294/1000*7800*89/100)+(3.14*2.4*7800*H294/1000*76/1000)</f>
        <v>170.34675839999997</v>
      </c>
      <c r="H294" s="26">
        <v>3</v>
      </c>
    </row>
    <row r="295" spans="2:8" x14ac:dyDescent="0.3">
      <c r="B295" s="21">
        <f t="shared" si="16"/>
        <v>285</v>
      </c>
      <c r="C295" s="30" t="s">
        <v>395</v>
      </c>
      <c r="D295" s="26">
        <v>76</v>
      </c>
      <c r="E295" s="26" t="s">
        <v>9</v>
      </c>
      <c r="F295" s="26">
        <v>3.5</v>
      </c>
      <c r="G295" s="22">
        <f t="shared" ref="G295:G309" si="17">3.14*D295/1000*F295*(H295/1000)*7800</f>
        <v>13.029744000000003</v>
      </c>
      <c r="H295" s="26">
        <v>2</v>
      </c>
    </row>
    <row r="296" spans="2:8" x14ac:dyDescent="0.3">
      <c r="B296" s="21">
        <f t="shared" si="16"/>
        <v>286</v>
      </c>
      <c r="C296" s="30" t="s">
        <v>399</v>
      </c>
      <c r="D296" s="28">
        <v>530</v>
      </c>
      <c r="E296" s="28" t="s">
        <v>9</v>
      </c>
      <c r="F296" s="28">
        <v>5.82</v>
      </c>
      <c r="G296" s="22">
        <f t="shared" si="17"/>
        <v>755.48023200000011</v>
      </c>
      <c r="H296" s="28">
        <v>10</v>
      </c>
    </row>
    <row r="297" spans="2:8" x14ac:dyDescent="0.3">
      <c r="B297" s="21">
        <f t="shared" si="16"/>
        <v>287</v>
      </c>
      <c r="C297" s="30" t="s">
        <v>400</v>
      </c>
      <c r="D297" s="28">
        <v>530</v>
      </c>
      <c r="E297" s="28" t="s">
        <v>9</v>
      </c>
      <c r="F297" s="28">
        <v>6.58</v>
      </c>
      <c r="G297" s="22">
        <f t="shared" si="17"/>
        <v>854.13400800000022</v>
      </c>
      <c r="H297" s="28">
        <v>10</v>
      </c>
    </row>
    <row r="298" spans="2:8" x14ac:dyDescent="0.3">
      <c r="B298" s="21">
        <f t="shared" si="16"/>
        <v>288</v>
      </c>
      <c r="C298" s="30" t="s">
        <v>401</v>
      </c>
      <c r="D298" s="26">
        <v>108</v>
      </c>
      <c r="E298" s="26" t="s">
        <v>9</v>
      </c>
      <c r="F298" s="26">
        <v>7.15</v>
      </c>
      <c r="G298" s="22">
        <f t="shared" si="17"/>
        <v>113.4763344</v>
      </c>
      <c r="H298" s="26">
        <v>6</v>
      </c>
    </row>
    <row r="299" spans="2:8" x14ac:dyDescent="0.3">
      <c r="B299" s="21">
        <f t="shared" si="16"/>
        <v>289</v>
      </c>
      <c r="C299" s="30" t="s">
        <v>402</v>
      </c>
      <c r="D299" s="26">
        <v>150</v>
      </c>
      <c r="E299" s="26" t="s">
        <v>9</v>
      </c>
      <c r="F299" s="26">
        <v>6.24</v>
      </c>
      <c r="G299" s="22">
        <f t="shared" si="17"/>
        <v>91.698048</v>
      </c>
      <c r="H299" s="26">
        <v>4</v>
      </c>
    </row>
    <row r="300" spans="2:8" x14ac:dyDescent="0.3">
      <c r="B300" s="21">
        <f t="shared" si="16"/>
        <v>290</v>
      </c>
      <c r="C300" s="30" t="s">
        <v>403</v>
      </c>
      <c r="D300" s="26">
        <v>57</v>
      </c>
      <c r="E300" s="26" t="s">
        <v>9</v>
      </c>
      <c r="F300" s="26">
        <v>10.26</v>
      </c>
      <c r="G300" s="22">
        <f t="shared" si="17"/>
        <v>57.293645760000011</v>
      </c>
      <c r="H300" s="26">
        <v>4</v>
      </c>
    </row>
    <row r="301" spans="2:8" x14ac:dyDescent="0.3">
      <c r="B301" s="21">
        <f t="shared" si="16"/>
        <v>291</v>
      </c>
      <c r="C301" s="30" t="s">
        <v>404</v>
      </c>
      <c r="D301" s="26">
        <v>57</v>
      </c>
      <c r="E301" s="26" t="s">
        <v>9</v>
      </c>
      <c r="F301" s="26">
        <v>8.68</v>
      </c>
      <c r="G301" s="22">
        <f t="shared" si="17"/>
        <v>48.470647680000006</v>
      </c>
      <c r="H301" s="26">
        <v>4</v>
      </c>
    </row>
    <row r="302" spans="2:8" x14ac:dyDescent="0.3">
      <c r="B302" s="21">
        <f t="shared" si="16"/>
        <v>292</v>
      </c>
      <c r="C302" s="30" t="s">
        <v>405</v>
      </c>
      <c r="D302" s="26">
        <v>420</v>
      </c>
      <c r="E302" s="26" t="s">
        <v>9</v>
      </c>
      <c r="F302" s="26">
        <v>0.99</v>
      </c>
      <c r="G302" s="22">
        <f t="shared" si="17"/>
        <v>91.653962399999998</v>
      </c>
      <c r="H302" s="26">
        <v>9</v>
      </c>
    </row>
    <row r="303" spans="2:8" x14ac:dyDescent="0.3">
      <c r="B303" s="21">
        <f t="shared" si="16"/>
        <v>293</v>
      </c>
      <c r="C303" s="22" t="s">
        <v>53</v>
      </c>
      <c r="D303" s="22">
        <v>160</v>
      </c>
      <c r="E303" s="21" t="s">
        <v>9</v>
      </c>
      <c r="F303" s="23">
        <v>6.72</v>
      </c>
      <c r="G303" s="22">
        <f t="shared" si="17"/>
        <v>158.00279040000004</v>
      </c>
      <c r="H303" s="21">
        <v>6</v>
      </c>
    </row>
    <row r="304" spans="2:8" x14ac:dyDescent="0.3">
      <c r="B304" s="21">
        <f t="shared" si="16"/>
        <v>294</v>
      </c>
      <c r="C304" s="22" t="s">
        <v>54</v>
      </c>
      <c r="D304" s="22">
        <v>377</v>
      </c>
      <c r="E304" s="21" t="s">
        <v>9</v>
      </c>
      <c r="F304" s="23">
        <v>8.5500000000000007</v>
      </c>
      <c r="G304" s="22">
        <f t="shared" si="17"/>
        <v>631.5703056000001</v>
      </c>
      <c r="H304" s="21">
        <v>8</v>
      </c>
    </row>
    <row r="305" spans="2:8" x14ac:dyDescent="0.3">
      <c r="B305" s="21">
        <f t="shared" si="16"/>
        <v>295</v>
      </c>
      <c r="C305" s="22" t="s">
        <v>55</v>
      </c>
      <c r="D305" s="22">
        <v>160</v>
      </c>
      <c r="E305" s="21" t="s">
        <v>9</v>
      </c>
      <c r="F305" s="23">
        <v>5.64</v>
      </c>
      <c r="G305" s="22">
        <f t="shared" si="17"/>
        <v>132.60948479999999</v>
      </c>
      <c r="H305" s="21">
        <v>6</v>
      </c>
    </row>
    <row r="306" spans="2:8" x14ac:dyDescent="0.3">
      <c r="B306" s="21">
        <f t="shared" si="16"/>
        <v>296</v>
      </c>
      <c r="C306" s="22" t="s">
        <v>56</v>
      </c>
      <c r="D306" s="22">
        <v>377</v>
      </c>
      <c r="E306" s="21" t="s">
        <v>9</v>
      </c>
      <c r="F306" s="23">
        <v>8</v>
      </c>
      <c r="G306" s="22">
        <f t="shared" si="17"/>
        <v>590.94297600000004</v>
      </c>
      <c r="H306" s="21">
        <v>8</v>
      </c>
    </row>
    <row r="307" spans="2:8" x14ac:dyDescent="0.3">
      <c r="B307" s="21">
        <f t="shared" si="16"/>
        <v>297</v>
      </c>
      <c r="C307" s="22" t="s">
        <v>57</v>
      </c>
      <c r="D307" s="22">
        <v>377</v>
      </c>
      <c r="E307" s="21" t="s">
        <v>9</v>
      </c>
      <c r="F307" s="23">
        <v>7.57</v>
      </c>
      <c r="G307" s="22">
        <f t="shared" si="17"/>
        <v>559.17979103999994</v>
      </c>
      <c r="H307" s="21">
        <v>8</v>
      </c>
    </row>
    <row r="308" spans="2:8" x14ac:dyDescent="0.3">
      <c r="B308" s="21">
        <f t="shared" si="16"/>
        <v>298</v>
      </c>
      <c r="C308" s="22" t="s">
        <v>58</v>
      </c>
      <c r="D308" s="22">
        <v>377</v>
      </c>
      <c r="E308" s="21" t="s">
        <v>9</v>
      </c>
      <c r="F308" s="23">
        <v>6.75</v>
      </c>
      <c r="G308" s="22">
        <f t="shared" si="17"/>
        <v>498.608136</v>
      </c>
      <c r="H308" s="21">
        <v>8</v>
      </c>
    </row>
    <row r="309" spans="2:8" x14ac:dyDescent="0.3">
      <c r="B309" s="21">
        <f t="shared" si="16"/>
        <v>299</v>
      </c>
      <c r="C309" s="22" t="s">
        <v>11</v>
      </c>
      <c r="D309" s="22">
        <v>325</v>
      </c>
      <c r="E309" s="21" t="s">
        <v>9</v>
      </c>
      <c r="F309" s="23">
        <v>0.99</v>
      </c>
      <c r="G309" s="22">
        <f t="shared" si="17"/>
        <v>39.401505</v>
      </c>
      <c r="H309" s="21">
        <v>5</v>
      </c>
    </row>
    <row r="310" spans="2:8" x14ac:dyDescent="0.3">
      <c r="B310" s="21">
        <f t="shared" si="16"/>
        <v>300</v>
      </c>
      <c r="C310" s="2" t="s">
        <v>11</v>
      </c>
      <c r="D310" s="1"/>
      <c r="E310" s="1" t="s">
        <v>9</v>
      </c>
      <c r="F310" s="1">
        <v>0.96</v>
      </c>
      <c r="G310" s="3">
        <v>5</v>
      </c>
      <c r="H310" s="1"/>
    </row>
    <row r="311" spans="2:8" x14ac:dyDescent="0.3">
      <c r="B311" s="21">
        <f t="shared" si="16"/>
        <v>301</v>
      </c>
      <c r="C311" s="22" t="s">
        <v>59</v>
      </c>
      <c r="D311" s="22">
        <v>377</v>
      </c>
      <c r="E311" s="21" t="s">
        <v>9</v>
      </c>
      <c r="F311" s="23">
        <v>9.9</v>
      </c>
      <c r="G311" s="22">
        <f t="shared" ref="G311:G320" si="18">3.14*D311/1000*F311*(H311/1000)*7800</f>
        <v>731.29193280000015</v>
      </c>
      <c r="H311" s="21">
        <v>8</v>
      </c>
    </row>
    <row r="312" spans="2:8" x14ac:dyDescent="0.3">
      <c r="B312" s="21">
        <f t="shared" si="16"/>
        <v>302</v>
      </c>
      <c r="C312" s="22" t="s">
        <v>60</v>
      </c>
      <c r="D312" s="22">
        <v>377</v>
      </c>
      <c r="E312" s="21" t="s">
        <v>9</v>
      </c>
      <c r="F312" s="23">
        <v>8.3000000000000007</v>
      </c>
      <c r="G312" s="22">
        <f t="shared" si="18"/>
        <v>613.10333760000003</v>
      </c>
      <c r="H312" s="21">
        <v>8</v>
      </c>
    </row>
    <row r="313" spans="2:8" x14ac:dyDescent="0.3">
      <c r="B313" s="21">
        <f t="shared" si="16"/>
        <v>303</v>
      </c>
      <c r="C313" s="22" t="s">
        <v>61</v>
      </c>
      <c r="D313" s="22">
        <v>160</v>
      </c>
      <c r="E313" s="21" t="s">
        <v>9</v>
      </c>
      <c r="F313" s="23">
        <v>7.23</v>
      </c>
      <c r="G313" s="22">
        <f t="shared" si="18"/>
        <v>169.99407360000004</v>
      </c>
      <c r="H313" s="21">
        <v>6</v>
      </c>
    </row>
    <row r="314" spans="2:8" x14ac:dyDescent="0.3">
      <c r="B314" s="21">
        <f t="shared" si="16"/>
        <v>304</v>
      </c>
      <c r="C314" s="22" t="s">
        <v>62</v>
      </c>
      <c r="D314" s="22">
        <v>219</v>
      </c>
      <c r="E314" s="21" t="s">
        <v>9</v>
      </c>
      <c r="F314" s="23">
        <v>3.37</v>
      </c>
      <c r="G314" s="22">
        <f t="shared" si="18"/>
        <v>108.45498456000001</v>
      </c>
      <c r="H314" s="21">
        <v>6</v>
      </c>
    </row>
    <row r="315" spans="2:8" x14ac:dyDescent="0.3">
      <c r="B315" s="21">
        <f t="shared" si="16"/>
        <v>305</v>
      </c>
      <c r="C315" s="22" t="s">
        <v>63</v>
      </c>
      <c r="D315" s="22">
        <v>377</v>
      </c>
      <c r="E315" s="21" t="s">
        <v>9</v>
      </c>
      <c r="F315" s="23">
        <v>2.64</v>
      </c>
      <c r="G315" s="22">
        <f t="shared" si="18"/>
        <v>195.01118208</v>
      </c>
      <c r="H315" s="21">
        <v>8</v>
      </c>
    </row>
    <row r="316" spans="2:8" x14ac:dyDescent="0.3">
      <c r="B316" s="21">
        <f t="shared" si="16"/>
        <v>306</v>
      </c>
      <c r="C316" s="22" t="s">
        <v>64</v>
      </c>
      <c r="D316" s="22">
        <v>425</v>
      </c>
      <c r="E316" s="21" t="s">
        <v>9</v>
      </c>
      <c r="F316" s="23">
        <v>1.75</v>
      </c>
      <c r="G316" s="22">
        <f t="shared" si="18"/>
        <v>145.72740000000002</v>
      </c>
      <c r="H316" s="21">
        <v>8</v>
      </c>
    </row>
    <row r="317" spans="2:8" x14ac:dyDescent="0.3">
      <c r="B317" s="21">
        <f t="shared" si="16"/>
        <v>307</v>
      </c>
      <c r="C317" s="22" t="s">
        <v>65</v>
      </c>
      <c r="D317" s="22">
        <v>377</v>
      </c>
      <c r="E317" s="21" t="s">
        <v>9</v>
      </c>
      <c r="F317" s="23">
        <v>2.4900000000000002</v>
      </c>
      <c r="G317" s="22">
        <f t="shared" si="18"/>
        <v>183.93100128000003</v>
      </c>
      <c r="H317" s="21">
        <v>8</v>
      </c>
    </row>
    <row r="318" spans="2:8" x14ac:dyDescent="0.3">
      <c r="B318" s="21">
        <f t="shared" si="16"/>
        <v>308</v>
      </c>
      <c r="C318" s="22" t="s">
        <v>67</v>
      </c>
      <c r="D318" s="22">
        <v>325</v>
      </c>
      <c r="E318" s="21" t="s">
        <v>9</v>
      </c>
      <c r="F318" s="23">
        <v>2.64</v>
      </c>
      <c r="G318" s="22">
        <f t="shared" si="18"/>
        <v>210.14135999999999</v>
      </c>
      <c r="H318" s="21">
        <v>10</v>
      </c>
    </row>
    <row r="319" spans="2:8" x14ac:dyDescent="0.3">
      <c r="B319" s="21">
        <f t="shared" si="16"/>
        <v>309</v>
      </c>
      <c r="C319" s="22" t="s">
        <v>68</v>
      </c>
      <c r="D319" s="22">
        <v>530</v>
      </c>
      <c r="E319" s="21" t="s">
        <v>9</v>
      </c>
      <c r="F319" s="23">
        <v>3.42</v>
      </c>
      <c r="G319" s="22">
        <f t="shared" si="18"/>
        <v>355.15359360000002</v>
      </c>
      <c r="H319" s="21">
        <v>8</v>
      </c>
    </row>
    <row r="320" spans="2:8" x14ac:dyDescent="0.3">
      <c r="B320" s="21">
        <f t="shared" si="16"/>
        <v>310</v>
      </c>
      <c r="C320" s="22" t="s">
        <v>12</v>
      </c>
      <c r="D320" s="22">
        <v>114</v>
      </c>
      <c r="E320" s="21" t="s">
        <v>9</v>
      </c>
      <c r="F320" s="23">
        <v>4.1900000000000004</v>
      </c>
      <c r="G320" s="22">
        <f t="shared" si="18"/>
        <v>46.795394880000011</v>
      </c>
      <c r="H320" s="21">
        <v>4</v>
      </c>
    </row>
    <row r="321" spans="2:8" x14ac:dyDescent="0.3">
      <c r="B321" s="21">
        <f t="shared" si="16"/>
        <v>311</v>
      </c>
      <c r="C321" s="2" t="s">
        <v>12</v>
      </c>
      <c r="D321" s="1"/>
      <c r="E321" s="1" t="s">
        <v>9</v>
      </c>
      <c r="F321" s="1">
        <v>1.02</v>
      </c>
      <c r="G321" s="3">
        <v>5</v>
      </c>
      <c r="H321" s="1"/>
    </row>
    <row r="322" spans="2:8" x14ac:dyDescent="0.3">
      <c r="B322" s="21">
        <f t="shared" si="16"/>
        <v>312</v>
      </c>
      <c r="C322" s="22" t="s">
        <v>69</v>
      </c>
      <c r="D322" s="22">
        <v>219</v>
      </c>
      <c r="E322" s="21" t="s">
        <v>9</v>
      </c>
      <c r="F322" s="23">
        <v>2.6</v>
      </c>
      <c r="G322" s="22">
        <f>3.14*D322/1000*F322*(H322/1000)*7800</f>
        <v>83.674468800000014</v>
      </c>
      <c r="H322" s="21">
        <v>6</v>
      </c>
    </row>
    <row r="323" spans="2:8" x14ac:dyDescent="0.3">
      <c r="B323" s="21">
        <f t="shared" si="16"/>
        <v>313</v>
      </c>
      <c r="C323" s="22" t="s">
        <v>77</v>
      </c>
      <c r="D323" s="22">
        <v>377</v>
      </c>
      <c r="E323" s="21" t="s">
        <v>9</v>
      </c>
      <c r="F323" s="23">
        <v>1.65</v>
      </c>
      <c r="G323" s="22">
        <f>3.14*D323/1000*F323*(H323/1000)*7800</f>
        <v>121.8819888</v>
      </c>
      <c r="H323" s="21">
        <v>8</v>
      </c>
    </row>
    <row r="324" spans="2:8" x14ac:dyDescent="0.3">
      <c r="B324" s="21">
        <f t="shared" si="16"/>
        <v>314</v>
      </c>
      <c r="C324" s="22" t="s">
        <v>78</v>
      </c>
      <c r="D324" s="22">
        <v>530</v>
      </c>
      <c r="E324" s="21" t="s">
        <v>9</v>
      </c>
      <c r="F324" s="23">
        <v>6.05</v>
      </c>
      <c r="G324" s="22">
        <f>3.14*D324/1000*F324*(H324/1000)*7800</f>
        <v>471.20158800000002</v>
      </c>
      <c r="H324" s="21">
        <v>6</v>
      </c>
    </row>
    <row r="325" spans="2:8" x14ac:dyDescent="0.3">
      <c r="B325" s="21">
        <f t="shared" si="16"/>
        <v>315</v>
      </c>
      <c r="C325" s="22" t="s">
        <v>79</v>
      </c>
      <c r="D325" s="22">
        <v>373</v>
      </c>
      <c r="E325" s="21" t="s">
        <v>9</v>
      </c>
      <c r="F325" s="23">
        <v>5.37</v>
      </c>
      <c r="G325" s="22">
        <f>3.14*D325/1000*F325*(H325/1000)*7800</f>
        <v>343.40404644</v>
      </c>
      <c r="H325" s="21">
        <v>7</v>
      </c>
    </row>
    <row r="326" spans="2:8" x14ac:dyDescent="0.3">
      <c r="B326" s="21">
        <f t="shared" si="16"/>
        <v>316</v>
      </c>
      <c r="C326" s="22" t="s">
        <v>13</v>
      </c>
      <c r="D326" s="22">
        <v>223</v>
      </c>
      <c r="E326" s="21" t="s">
        <v>9</v>
      </c>
      <c r="F326" s="23">
        <v>6.26</v>
      </c>
      <c r="G326" s="22">
        <f>3.14*D326/1000*F326*(H326/1000)*7800</f>
        <v>239.33239512</v>
      </c>
      <c r="H326" s="21">
        <v>7</v>
      </c>
    </row>
    <row r="327" spans="2:8" x14ac:dyDescent="0.3">
      <c r="B327" s="21">
        <f t="shared" si="16"/>
        <v>317</v>
      </c>
      <c r="C327" s="2" t="s">
        <v>13</v>
      </c>
      <c r="D327" s="1"/>
      <c r="E327" s="1" t="s">
        <v>9</v>
      </c>
      <c r="F327" s="1">
        <v>0.71</v>
      </c>
      <c r="G327" s="3">
        <v>3</v>
      </c>
      <c r="H327" s="1"/>
    </row>
    <row r="328" spans="2:8" x14ac:dyDescent="0.3">
      <c r="B328" s="21">
        <f t="shared" si="16"/>
        <v>318</v>
      </c>
      <c r="C328" s="22" t="s">
        <v>80</v>
      </c>
      <c r="D328" s="22">
        <v>530</v>
      </c>
      <c r="E328" s="21" t="s">
        <v>9</v>
      </c>
      <c r="F328" s="23">
        <v>6.01</v>
      </c>
      <c r="G328" s="22">
        <f t="shared" ref="G328:G338" si="19">3.14*D328/1000*F328*(H328/1000)*7800</f>
        <v>468.08620560000003</v>
      </c>
      <c r="H328" s="21">
        <v>6</v>
      </c>
    </row>
    <row r="329" spans="2:8" x14ac:dyDescent="0.3">
      <c r="B329" s="21">
        <f t="shared" si="16"/>
        <v>319</v>
      </c>
      <c r="C329" s="22" t="s">
        <v>81</v>
      </c>
      <c r="D329" s="22">
        <v>347</v>
      </c>
      <c r="E329" s="21" t="s">
        <v>9</v>
      </c>
      <c r="F329" s="23">
        <v>5.67</v>
      </c>
      <c r="G329" s="22">
        <f t="shared" si="19"/>
        <v>433.68988572000001</v>
      </c>
      <c r="H329" s="21">
        <v>9</v>
      </c>
    </row>
    <row r="330" spans="2:8" x14ac:dyDescent="0.3">
      <c r="B330" s="21">
        <f t="shared" si="16"/>
        <v>320</v>
      </c>
      <c r="C330" s="22" t="s">
        <v>82</v>
      </c>
      <c r="D330" s="22">
        <v>525</v>
      </c>
      <c r="E330" s="21" t="s">
        <v>9</v>
      </c>
      <c r="F330" s="23">
        <v>3</v>
      </c>
      <c r="G330" s="22">
        <f t="shared" si="19"/>
        <v>347.17409999999995</v>
      </c>
      <c r="H330" s="21">
        <v>9</v>
      </c>
    </row>
    <row r="331" spans="2:8" x14ac:dyDescent="0.3">
      <c r="B331" s="21">
        <f t="shared" si="16"/>
        <v>321</v>
      </c>
      <c r="C331" s="22" t="s">
        <v>83</v>
      </c>
      <c r="D331" s="22">
        <v>379</v>
      </c>
      <c r="E331" s="21" t="s">
        <v>9</v>
      </c>
      <c r="F331" s="23">
        <v>6.27</v>
      </c>
      <c r="G331" s="22">
        <f t="shared" si="19"/>
        <v>523.80966923999995</v>
      </c>
      <c r="H331" s="21">
        <v>9</v>
      </c>
    </row>
    <row r="332" spans="2:8" x14ac:dyDescent="0.3">
      <c r="B332" s="21">
        <f t="shared" si="16"/>
        <v>322</v>
      </c>
      <c r="C332" s="22" t="s">
        <v>84</v>
      </c>
      <c r="D332" s="22">
        <v>373</v>
      </c>
      <c r="E332" s="21" t="s">
        <v>9</v>
      </c>
      <c r="F332" s="23">
        <v>4.9000000000000004</v>
      </c>
      <c r="G332" s="22">
        <f t="shared" si="19"/>
        <v>358.11222720000001</v>
      </c>
      <c r="H332" s="21">
        <v>8</v>
      </c>
    </row>
    <row r="333" spans="2:8" x14ac:dyDescent="0.3">
      <c r="B333" s="21">
        <f t="shared" si="16"/>
        <v>323</v>
      </c>
      <c r="C333" s="22" t="s">
        <v>85</v>
      </c>
      <c r="D333" s="22">
        <v>525</v>
      </c>
      <c r="E333" s="21" t="s">
        <v>9</v>
      </c>
      <c r="F333" s="23">
        <v>3</v>
      </c>
      <c r="G333" s="22">
        <f t="shared" si="19"/>
        <v>347.17409999999995</v>
      </c>
      <c r="H333" s="21">
        <v>9</v>
      </c>
    </row>
    <row r="334" spans="2:8" x14ac:dyDescent="0.3">
      <c r="B334" s="21">
        <f t="shared" si="16"/>
        <v>324</v>
      </c>
      <c r="C334" s="22" t="s">
        <v>86</v>
      </c>
      <c r="D334" s="22">
        <v>527</v>
      </c>
      <c r="E334" s="21" t="s">
        <v>9</v>
      </c>
      <c r="F334" s="23">
        <v>2.4700000000000002</v>
      </c>
      <c r="G334" s="22">
        <f t="shared" si="19"/>
        <v>286.92892331999997</v>
      </c>
      <c r="H334" s="21">
        <v>9</v>
      </c>
    </row>
    <row r="335" spans="2:8" x14ac:dyDescent="0.3">
      <c r="B335" s="21">
        <f t="shared" si="16"/>
        <v>325</v>
      </c>
      <c r="C335" s="22" t="s">
        <v>87</v>
      </c>
      <c r="D335" s="22">
        <v>378</v>
      </c>
      <c r="E335" s="21" t="s">
        <v>9</v>
      </c>
      <c r="F335" s="23">
        <v>5.84</v>
      </c>
      <c r="G335" s="22">
        <f t="shared" si="19"/>
        <v>486.59921856</v>
      </c>
      <c r="H335" s="21">
        <v>9</v>
      </c>
    </row>
    <row r="336" spans="2:8" x14ac:dyDescent="0.3">
      <c r="B336" s="21">
        <f t="shared" si="16"/>
        <v>326</v>
      </c>
      <c r="C336" s="22" t="s">
        <v>88</v>
      </c>
      <c r="D336" s="22">
        <v>378</v>
      </c>
      <c r="E336" s="21" t="s">
        <v>9</v>
      </c>
      <c r="F336" s="23">
        <v>5.89</v>
      </c>
      <c r="G336" s="22">
        <f t="shared" si="19"/>
        <v>490.76530775999993</v>
      </c>
      <c r="H336" s="21">
        <v>9</v>
      </c>
    </row>
    <row r="337" spans="2:8" x14ac:dyDescent="0.3">
      <c r="B337" s="21">
        <f t="shared" si="16"/>
        <v>327</v>
      </c>
      <c r="C337" s="22" t="s">
        <v>89</v>
      </c>
      <c r="D337" s="22">
        <v>378</v>
      </c>
      <c r="E337" s="21" t="s">
        <v>9</v>
      </c>
      <c r="F337" s="23">
        <v>5.96</v>
      </c>
      <c r="G337" s="22">
        <f t="shared" si="19"/>
        <v>496.59783264000004</v>
      </c>
      <c r="H337" s="21">
        <v>9</v>
      </c>
    </row>
    <row r="338" spans="2:8" x14ac:dyDescent="0.3">
      <c r="B338" s="21">
        <f t="shared" si="16"/>
        <v>328</v>
      </c>
      <c r="C338" s="22" t="s">
        <v>14</v>
      </c>
      <c r="D338" s="22">
        <v>114</v>
      </c>
      <c r="E338" s="21" t="s">
        <v>9</v>
      </c>
      <c r="F338" s="23">
        <v>3.09</v>
      </c>
      <c r="G338" s="22">
        <f t="shared" si="19"/>
        <v>34.510207680000001</v>
      </c>
      <c r="H338" s="21">
        <v>4</v>
      </c>
    </row>
    <row r="339" spans="2:8" x14ac:dyDescent="0.3">
      <c r="B339" s="21">
        <f t="shared" si="16"/>
        <v>329</v>
      </c>
      <c r="C339" s="2" t="s">
        <v>14</v>
      </c>
      <c r="D339" s="1"/>
      <c r="E339" s="1" t="s">
        <v>9</v>
      </c>
      <c r="F339" s="1">
        <v>0.82</v>
      </c>
      <c r="G339" s="3">
        <v>4</v>
      </c>
      <c r="H339" s="1"/>
    </row>
    <row r="340" spans="2:8" x14ac:dyDescent="0.3">
      <c r="B340" s="21">
        <f t="shared" si="16"/>
        <v>330</v>
      </c>
      <c r="C340" s="22" t="s">
        <v>90</v>
      </c>
      <c r="D340" s="22">
        <v>378</v>
      </c>
      <c r="E340" s="21" t="s">
        <v>9</v>
      </c>
      <c r="F340" s="23">
        <v>5.56</v>
      </c>
      <c r="G340" s="22">
        <f t="shared" ref="G340:G360" si="20">3.14*D340/1000*F340*(H340/1000)*7800</f>
        <v>463.26911903999991</v>
      </c>
      <c r="H340" s="21">
        <v>9</v>
      </c>
    </row>
    <row r="341" spans="2:8" x14ac:dyDescent="0.3">
      <c r="B341" s="21">
        <f t="shared" si="16"/>
        <v>331</v>
      </c>
      <c r="C341" s="22" t="s">
        <v>91</v>
      </c>
      <c r="D341" s="22">
        <v>378</v>
      </c>
      <c r="E341" s="21" t="s">
        <v>9</v>
      </c>
      <c r="F341" s="23">
        <v>6.22</v>
      </c>
      <c r="G341" s="22">
        <f t="shared" si="20"/>
        <v>518.26149647999989</v>
      </c>
      <c r="H341" s="21">
        <v>9</v>
      </c>
    </row>
    <row r="342" spans="2:8" x14ac:dyDescent="0.3">
      <c r="B342" s="21">
        <f t="shared" si="16"/>
        <v>332</v>
      </c>
      <c r="C342" s="22" t="s">
        <v>92</v>
      </c>
      <c r="D342" s="22">
        <v>129</v>
      </c>
      <c r="E342" s="21" t="s">
        <v>9</v>
      </c>
      <c r="F342" s="23">
        <v>5.7</v>
      </c>
      <c r="G342" s="22">
        <f t="shared" si="20"/>
        <v>108.05380559999999</v>
      </c>
      <c r="H342" s="21">
        <v>6</v>
      </c>
    </row>
    <row r="343" spans="2:8" x14ac:dyDescent="0.3">
      <c r="B343" s="21">
        <f t="shared" si="16"/>
        <v>333</v>
      </c>
      <c r="C343" s="22" t="s">
        <v>93</v>
      </c>
      <c r="D343" s="22">
        <v>378</v>
      </c>
      <c r="E343" s="21" t="s">
        <v>9</v>
      </c>
      <c r="F343" s="23">
        <v>3.46</v>
      </c>
      <c r="G343" s="22">
        <f t="shared" si="20"/>
        <v>288.29337263999997</v>
      </c>
      <c r="H343" s="21">
        <v>9</v>
      </c>
    </row>
    <row r="344" spans="2:8" x14ac:dyDescent="0.3">
      <c r="B344" s="21">
        <f t="shared" si="16"/>
        <v>334</v>
      </c>
      <c r="C344" s="22" t="s">
        <v>94</v>
      </c>
      <c r="D344" s="22">
        <v>527</v>
      </c>
      <c r="E344" s="21" t="s">
        <v>9</v>
      </c>
      <c r="F344" s="23">
        <v>2.94</v>
      </c>
      <c r="G344" s="22">
        <f t="shared" si="20"/>
        <v>303.57931967999997</v>
      </c>
      <c r="H344" s="21">
        <v>8</v>
      </c>
    </row>
    <row r="345" spans="2:8" x14ac:dyDescent="0.3">
      <c r="B345" s="21">
        <f t="shared" si="16"/>
        <v>335</v>
      </c>
      <c r="C345" s="22" t="s">
        <v>95</v>
      </c>
      <c r="D345" s="22">
        <v>700</v>
      </c>
      <c r="E345" s="21" t="s">
        <v>9</v>
      </c>
      <c r="F345" s="23">
        <v>8.9</v>
      </c>
      <c r="G345" s="22">
        <f t="shared" si="20"/>
        <v>1373.2664399999999</v>
      </c>
      <c r="H345" s="21">
        <v>9</v>
      </c>
    </row>
    <row r="346" spans="2:8" x14ac:dyDescent="0.3">
      <c r="B346" s="21">
        <f t="shared" si="16"/>
        <v>336</v>
      </c>
      <c r="C346" s="22" t="s">
        <v>96</v>
      </c>
      <c r="D346" s="22">
        <v>720</v>
      </c>
      <c r="E346" s="21" t="s">
        <v>9</v>
      </c>
      <c r="F346" s="23">
        <v>3</v>
      </c>
      <c r="G346" s="22">
        <f t="shared" si="20"/>
        <v>423.22176000000007</v>
      </c>
      <c r="H346" s="21">
        <v>8</v>
      </c>
    </row>
    <row r="347" spans="2:8" x14ac:dyDescent="0.3">
      <c r="B347" s="21">
        <f t="shared" si="16"/>
        <v>337</v>
      </c>
      <c r="C347" s="22" t="s">
        <v>97</v>
      </c>
      <c r="D347" s="22">
        <v>325</v>
      </c>
      <c r="E347" s="21" t="s">
        <v>9</v>
      </c>
      <c r="F347" s="23">
        <v>0.95</v>
      </c>
      <c r="G347" s="22">
        <f t="shared" si="20"/>
        <v>45.371429999999997</v>
      </c>
      <c r="H347" s="21">
        <v>6</v>
      </c>
    </row>
    <row r="348" spans="2:8" x14ac:dyDescent="0.3">
      <c r="B348" s="21">
        <f t="shared" si="16"/>
        <v>338</v>
      </c>
      <c r="C348" s="22" t="s">
        <v>98</v>
      </c>
      <c r="D348" s="22">
        <v>325</v>
      </c>
      <c r="E348" s="21" t="s">
        <v>9</v>
      </c>
      <c r="F348" s="23">
        <v>0.98</v>
      </c>
      <c r="G348" s="22">
        <f t="shared" si="20"/>
        <v>46.804212</v>
      </c>
      <c r="H348" s="21">
        <v>6</v>
      </c>
    </row>
    <row r="349" spans="2:8" x14ac:dyDescent="0.3">
      <c r="B349" s="21">
        <f t="shared" si="16"/>
        <v>339</v>
      </c>
      <c r="C349" s="22" t="s">
        <v>99</v>
      </c>
      <c r="D349" s="22">
        <v>325</v>
      </c>
      <c r="E349" s="21" t="s">
        <v>9</v>
      </c>
      <c r="F349" s="23">
        <v>1</v>
      </c>
      <c r="G349" s="22">
        <f t="shared" si="20"/>
        <v>47.759399999999999</v>
      </c>
      <c r="H349" s="21">
        <v>6</v>
      </c>
    </row>
    <row r="350" spans="2:8" x14ac:dyDescent="0.3">
      <c r="B350" s="21">
        <f t="shared" si="16"/>
        <v>340</v>
      </c>
      <c r="C350" s="22" t="s">
        <v>15</v>
      </c>
      <c r="D350" s="22">
        <v>114</v>
      </c>
      <c r="E350" s="21" t="s">
        <v>9</v>
      </c>
      <c r="F350" s="23">
        <v>3</v>
      </c>
      <c r="G350" s="22">
        <f t="shared" si="20"/>
        <v>33.505056000000003</v>
      </c>
      <c r="H350" s="21">
        <v>4</v>
      </c>
    </row>
    <row r="351" spans="2:8" x14ac:dyDescent="0.3">
      <c r="B351" s="21">
        <f t="shared" si="16"/>
        <v>341</v>
      </c>
      <c r="C351" s="22" t="s">
        <v>100</v>
      </c>
      <c r="D351" s="22">
        <v>325</v>
      </c>
      <c r="E351" s="21" t="s">
        <v>9</v>
      </c>
      <c r="F351" s="23">
        <v>0.99</v>
      </c>
      <c r="G351" s="22">
        <f t="shared" si="20"/>
        <v>47.281806000000003</v>
      </c>
      <c r="H351" s="21">
        <v>6</v>
      </c>
    </row>
    <row r="352" spans="2:8" x14ac:dyDescent="0.3">
      <c r="B352" s="21">
        <f t="shared" si="16"/>
        <v>342</v>
      </c>
      <c r="C352" s="22" t="s">
        <v>101</v>
      </c>
      <c r="D352" s="22">
        <v>325</v>
      </c>
      <c r="E352" s="21" t="s">
        <v>9</v>
      </c>
      <c r="F352" s="23">
        <v>1.03</v>
      </c>
      <c r="G352" s="22">
        <f t="shared" si="20"/>
        <v>49.192182000000003</v>
      </c>
      <c r="H352" s="21">
        <v>6</v>
      </c>
    </row>
    <row r="353" spans="2:8" x14ac:dyDescent="0.3">
      <c r="B353" s="21">
        <f t="shared" ref="B353:B392" si="21">ROW(A343)</f>
        <v>343</v>
      </c>
      <c r="C353" s="22" t="s">
        <v>102</v>
      </c>
      <c r="D353" s="22">
        <v>530</v>
      </c>
      <c r="E353" s="21" t="s">
        <v>9</v>
      </c>
      <c r="F353" s="23">
        <v>1.1000000000000001</v>
      </c>
      <c r="G353" s="22">
        <f t="shared" si="20"/>
        <v>99.951852000000017</v>
      </c>
      <c r="H353" s="21">
        <v>7</v>
      </c>
    </row>
    <row r="354" spans="2:8" x14ac:dyDescent="0.3">
      <c r="B354" s="21">
        <f t="shared" si="21"/>
        <v>344</v>
      </c>
      <c r="C354" s="22" t="s">
        <v>103</v>
      </c>
      <c r="D354" s="22">
        <v>325</v>
      </c>
      <c r="E354" s="21" t="s">
        <v>9</v>
      </c>
      <c r="F354" s="23">
        <v>0.91</v>
      </c>
      <c r="G354" s="22">
        <f t="shared" si="20"/>
        <v>43.461054000000004</v>
      </c>
      <c r="H354" s="21">
        <v>6</v>
      </c>
    </row>
    <row r="355" spans="2:8" x14ac:dyDescent="0.3">
      <c r="B355" s="21">
        <f t="shared" si="21"/>
        <v>345</v>
      </c>
      <c r="C355" s="22" t="s">
        <v>104</v>
      </c>
      <c r="D355" s="22">
        <v>530</v>
      </c>
      <c r="E355" s="21" t="s">
        <v>9</v>
      </c>
      <c r="F355" s="23">
        <v>0.99</v>
      </c>
      <c r="G355" s="22">
        <f t="shared" si="20"/>
        <v>89.956666800000008</v>
      </c>
      <c r="H355" s="21">
        <v>7</v>
      </c>
    </row>
    <row r="356" spans="2:8" x14ac:dyDescent="0.3">
      <c r="B356" s="21">
        <f t="shared" si="21"/>
        <v>346</v>
      </c>
      <c r="C356" s="22" t="s">
        <v>105</v>
      </c>
      <c r="D356" s="22">
        <v>530</v>
      </c>
      <c r="E356" s="21" t="s">
        <v>9</v>
      </c>
      <c r="F356" s="23">
        <v>1.1000000000000001</v>
      </c>
      <c r="G356" s="22">
        <f t="shared" si="20"/>
        <v>99.951852000000017</v>
      </c>
      <c r="H356" s="21">
        <v>7</v>
      </c>
    </row>
    <row r="357" spans="2:8" x14ac:dyDescent="0.3">
      <c r="B357" s="21">
        <f t="shared" si="21"/>
        <v>347</v>
      </c>
      <c r="C357" s="22" t="s">
        <v>106</v>
      </c>
      <c r="D357" s="22">
        <v>373</v>
      </c>
      <c r="E357" s="21" t="s">
        <v>9</v>
      </c>
      <c r="F357" s="23">
        <v>5.55</v>
      </c>
      <c r="G357" s="22">
        <f t="shared" si="20"/>
        <v>405.61691039999999</v>
      </c>
      <c r="H357" s="21">
        <v>8</v>
      </c>
    </row>
    <row r="358" spans="2:8" x14ac:dyDescent="0.3">
      <c r="B358" s="21">
        <f t="shared" si="21"/>
        <v>348</v>
      </c>
      <c r="C358" s="22" t="s">
        <v>107</v>
      </c>
      <c r="D358" s="22">
        <v>377</v>
      </c>
      <c r="E358" s="21" t="s">
        <v>9</v>
      </c>
      <c r="F358" s="23">
        <v>5.9</v>
      </c>
      <c r="G358" s="22">
        <f t="shared" si="20"/>
        <v>435.82044480000002</v>
      </c>
      <c r="H358" s="21">
        <v>8</v>
      </c>
    </row>
    <row r="359" spans="2:8" x14ac:dyDescent="0.3">
      <c r="B359" s="21">
        <f t="shared" si="21"/>
        <v>349</v>
      </c>
      <c r="C359" s="30" t="s">
        <v>371</v>
      </c>
      <c r="D359" s="26">
        <v>114</v>
      </c>
      <c r="E359" s="26" t="s">
        <v>9</v>
      </c>
      <c r="F359" s="26">
        <v>3.35</v>
      </c>
      <c r="G359" s="22">
        <f t="shared" si="20"/>
        <v>46.767474000000007</v>
      </c>
      <c r="H359" s="26">
        <v>5</v>
      </c>
    </row>
    <row r="360" spans="2:8" x14ac:dyDescent="0.3">
      <c r="B360" s="21">
        <f t="shared" si="21"/>
        <v>350</v>
      </c>
      <c r="C360" s="30" t="s">
        <v>372</v>
      </c>
      <c r="D360" s="26">
        <v>114</v>
      </c>
      <c r="E360" s="26" t="s">
        <v>9</v>
      </c>
      <c r="F360" s="26">
        <v>3.87</v>
      </c>
      <c r="G360" s="22">
        <f t="shared" si="20"/>
        <v>54.026902800000016</v>
      </c>
      <c r="H360" s="26">
        <v>5</v>
      </c>
    </row>
    <row r="361" spans="2:8" x14ac:dyDescent="0.3">
      <c r="B361" s="21">
        <f t="shared" si="21"/>
        <v>351</v>
      </c>
      <c r="C361" s="22" t="s">
        <v>338</v>
      </c>
      <c r="D361" s="28">
        <v>720</v>
      </c>
      <c r="E361" s="28" t="s">
        <v>9</v>
      </c>
      <c r="F361" s="28">
        <f>0.21+0.21</f>
        <v>0.42</v>
      </c>
      <c r="G361" s="22">
        <f>3.14*D361/1000*F361*(H361/1000)*7800/2</f>
        <v>29.625523200000003</v>
      </c>
      <c r="H361" s="28">
        <v>8</v>
      </c>
    </row>
    <row r="362" spans="2:8" x14ac:dyDescent="0.3">
      <c r="B362" s="21">
        <f t="shared" si="21"/>
        <v>352</v>
      </c>
      <c r="C362" s="22" t="s">
        <v>333</v>
      </c>
      <c r="D362" s="28">
        <v>530</v>
      </c>
      <c r="E362" s="28" t="s">
        <v>9</v>
      </c>
      <c r="F362" s="28">
        <v>0.63</v>
      </c>
      <c r="G362" s="22">
        <f>3.14*D362/1000*F362*(H362/1000)*7800/3</f>
        <v>21.807676799999999</v>
      </c>
      <c r="H362" s="28">
        <v>8</v>
      </c>
    </row>
    <row r="363" spans="2:8" x14ac:dyDescent="0.3">
      <c r="B363" s="21">
        <f t="shared" si="21"/>
        <v>353</v>
      </c>
      <c r="C363" s="22" t="s">
        <v>334</v>
      </c>
      <c r="D363" s="28">
        <v>530</v>
      </c>
      <c r="E363" s="28" t="s">
        <v>9</v>
      </c>
      <c r="F363" s="28">
        <v>0.85</v>
      </c>
      <c r="G363" s="22">
        <f>3.14*D363/1000*F363*(H363/1000)*7800/3</f>
        <v>29.423056000000003</v>
      </c>
      <c r="H363" s="28">
        <v>8</v>
      </c>
    </row>
    <row r="364" spans="2:8" x14ac:dyDescent="0.3">
      <c r="B364" s="21">
        <f t="shared" si="21"/>
        <v>354</v>
      </c>
      <c r="C364" s="22" t="s">
        <v>335</v>
      </c>
      <c r="D364" s="28">
        <v>530</v>
      </c>
      <c r="E364" s="28" t="s">
        <v>9</v>
      </c>
      <c r="F364" s="28">
        <f>0.8+0.8</f>
        <v>1.6</v>
      </c>
      <c r="G364" s="22">
        <f>3.14*D364/1000*F364*(H364/1000)*7800/3</f>
        <v>55.38457600000001</v>
      </c>
      <c r="H364" s="28">
        <v>8</v>
      </c>
    </row>
    <row r="365" spans="2:8" x14ac:dyDescent="0.3">
      <c r="B365" s="21">
        <f t="shared" si="21"/>
        <v>355</v>
      </c>
      <c r="C365" s="22" t="s">
        <v>336</v>
      </c>
      <c r="D365" s="28">
        <v>530</v>
      </c>
      <c r="E365" s="28" t="s">
        <v>9</v>
      </c>
      <c r="F365" s="28">
        <f>0.72+0.72</f>
        <v>1.44</v>
      </c>
      <c r="G365" s="22">
        <f>3.14*D365/1000*F365*(H365/1000)*7800/3</f>
        <v>49.846118399999995</v>
      </c>
      <c r="H365" s="28">
        <v>8</v>
      </c>
    </row>
    <row r="366" spans="2:8" x14ac:dyDescent="0.3">
      <c r="B366" s="21">
        <f t="shared" si="21"/>
        <v>356</v>
      </c>
      <c r="C366" s="30" t="s">
        <v>386</v>
      </c>
      <c r="D366" s="26">
        <v>55</v>
      </c>
      <c r="E366" s="26" t="s">
        <v>9</v>
      </c>
      <c r="F366" s="26">
        <v>2.19</v>
      </c>
      <c r="G366" s="36">
        <f>3.14*(D366/1000/2)*(D366/1000/2)*7800*F366</f>
        <v>40.563344250000007</v>
      </c>
      <c r="H366" s="26" t="s">
        <v>367</v>
      </c>
    </row>
    <row r="367" spans="2:8" x14ac:dyDescent="0.3">
      <c r="B367" s="21">
        <f t="shared" si="21"/>
        <v>357</v>
      </c>
      <c r="C367" s="7" t="s">
        <v>695</v>
      </c>
      <c r="D367" s="3">
        <v>377</v>
      </c>
      <c r="E367" s="34" t="s">
        <v>9</v>
      </c>
      <c r="F367" s="34">
        <v>0.21</v>
      </c>
      <c r="G367" s="32">
        <v>17.04</v>
      </c>
      <c r="H367" s="3">
        <v>9</v>
      </c>
    </row>
    <row r="368" spans="2:8" x14ac:dyDescent="0.3">
      <c r="B368" s="21">
        <f t="shared" si="21"/>
        <v>358</v>
      </c>
      <c r="C368" s="7" t="s">
        <v>695</v>
      </c>
      <c r="D368" s="1">
        <v>377</v>
      </c>
      <c r="E368" s="1" t="s">
        <v>9</v>
      </c>
      <c r="F368" s="1">
        <v>0.11</v>
      </c>
      <c r="G368" s="32">
        <v>8.93</v>
      </c>
      <c r="H368" s="1">
        <v>9</v>
      </c>
    </row>
    <row r="369" spans="2:8" x14ac:dyDescent="0.3">
      <c r="B369" s="21">
        <f t="shared" si="21"/>
        <v>359</v>
      </c>
      <c r="C369" s="7" t="s">
        <v>695</v>
      </c>
      <c r="D369" s="1">
        <v>377</v>
      </c>
      <c r="E369" s="1" t="s">
        <v>9</v>
      </c>
      <c r="F369" s="1">
        <v>0.49</v>
      </c>
      <c r="G369" s="32">
        <v>39.770000000000003</v>
      </c>
      <c r="H369" s="1">
        <v>9</v>
      </c>
    </row>
    <row r="370" spans="2:8" x14ac:dyDescent="0.3">
      <c r="B370" s="21">
        <f t="shared" si="21"/>
        <v>360</v>
      </c>
      <c r="C370" s="7" t="s">
        <v>695</v>
      </c>
      <c r="D370" s="1">
        <v>377</v>
      </c>
      <c r="E370" s="1" t="s">
        <v>9</v>
      </c>
      <c r="F370" s="1">
        <v>1.25</v>
      </c>
      <c r="G370" s="32">
        <v>101.45</v>
      </c>
      <c r="H370" s="1">
        <v>9</v>
      </c>
    </row>
    <row r="371" spans="2:8" x14ac:dyDescent="0.3">
      <c r="B371" s="21">
        <f t="shared" si="21"/>
        <v>361</v>
      </c>
      <c r="C371" s="7" t="s">
        <v>695</v>
      </c>
      <c r="D371" s="1">
        <v>377</v>
      </c>
      <c r="E371" s="1" t="s">
        <v>9</v>
      </c>
      <c r="F371" s="1">
        <v>0.94</v>
      </c>
      <c r="G371" s="32">
        <v>76.290000000000006</v>
      </c>
      <c r="H371" s="1">
        <v>9</v>
      </c>
    </row>
    <row r="372" spans="2:8" x14ac:dyDescent="0.3">
      <c r="B372" s="21">
        <f t="shared" si="21"/>
        <v>362</v>
      </c>
      <c r="C372" s="7" t="s">
        <v>695</v>
      </c>
      <c r="D372" s="1">
        <v>377</v>
      </c>
      <c r="E372" s="1" t="s">
        <v>9</v>
      </c>
      <c r="F372" s="1">
        <v>0.2</v>
      </c>
      <c r="G372" s="32">
        <v>16.23</v>
      </c>
      <c r="H372" s="1">
        <v>9</v>
      </c>
    </row>
    <row r="373" spans="2:8" x14ac:dyDescent="0.3">
      <c r="B373" s="21">
        <f t="shared" si="21"/>
        <v>363</v>
      </c>
      <c r="C373" s="7" t="s">
        <v>695</v>
      </c>
      <c r="D373" s="1">
        <v>377</v>
      </c>
      <c r="E373" s="1" t="s">
        <v>9</v>
      </c>
      <c r="F373" s="1">
        <v>0.3</v>
      </c>
      <c r="G373" s="32">
        <v>24.35</v>
      </c>
      <c r="H373" s="1">
        <v>9</v>
      </c>
    </row>
    <row r="374" spans="2:8" x14ac:dyDescent="0.3">
      <c r="B374" s="21">
        <f t="shared" si="21"/>
        <v>364</v>
      </c>
      <c r="C374" s="7" t="s">
        <v>695</v>
      </c>
      <c r="D374" s="1">
        <v>377</v>
      </c>
      <c r="E374" s="1" t="s">
        <v>9</v>
      </c>
      <c r="F374" s="1">
        <v>0.51</v>
      </c>
      <c r="G374" s="32">
        <v>41.39</v>
      </c>
      <c r="H374" s="1">
        <v>9</v>
      </c>
    </row>
    <row r="375" spans="2:8" x14ac:dyDescent="0.3">
      <c r="B375" s="21">
        <f t="shared" si="21"/>
        <v>365</v>
      </c>
      <c r="C375" s="7" t="s">
        <v>695</v>
      </c>
      <c r="D375" s="1">
        <v>377</v>
      </c>
      <c r="E375" s="1" t="s">
        <v>9</v>
      </c>
      <c r="F375" s="1">
        <v>0.99</v>
      </c>
      <c r="G375" s="32">
        <v>80.349999999999994</v>
      </c>
      <c r="H375" s="1">
        <v>9</v>
      </c>
    </row>
    <row r="376" spans="2:8" x14ac:dyDescent="0.3">
      <c r="B376" s="21">
        <f t="shared" si="21"/>
        <v>366</v>
      </c>
      <c r="C376" s="7" t="s">
        <v>695</v>
      </c>
      <c r="D376" s="1">
        <v>377</v>
      </c>
      <c r="E376" s="1" t="s">
        <v>9</v>
      </c>
      <c r="F376" s="1">
        <v>0.99</v>
      </c>
      <c r="G376" s="32">
        <v>80.349999999999994</v>
      </c>
      <c r="H376" s="1">
        <v>9</v>
      </c>
    </row>
    <row r="377" spans="2:8" x14ac:dyDescent="0.3">
      <c r="B377" s="21">
        <f t="shared" si="21"/>
        <v>367</v>
      </c>
      <c r="C377" s="7" t="s">
        <v>695</v>
      </c>
      <c r="D377" s="1">
        <v>377</v>
      </c>
      <c r="E377" s="1" t="s">
        <v>9</v>
      </c>
      <c r="F377" s="1">
        <v>0.35</v>
      </c>
      <c r="G377" s="32">
        <v>28.41</v>
      </c>
      <c r="H377" s="1">
        <v>9</v>
      </c>
    </row>
    <row r="378" spans="2:8" x14ac:dyDescent="0.3">
      <c r="B378" s="21">
        <f t="shared" si="21"/>
        <v>368</v>
      </c>
      <c r="C378" s="7" t="s">
        <v>695</v>
      </c>
      <c r="D378" s="1">
        <v>377</v>
      </c>
      <c r="E378" s="1" t="s">
        <v>9</v>
      </c>
      <c r="F378" s="1">
        <v>0.49</v>
      </c>
      <c r="G378" s="32">
        <v>39.770000000000003</v>
      </c>
      <c r="H378" s="1">
        <v>9</v>
      </c>
    </row>
    <row r="379" spans="2:8" x14ac:dyDescent="0.3">
      <c r="B379" s="21">
        <f t="shared" si="21"/>
        <v>369</v>
      </c>
      <c r="C379" s="7" t="s">
        <v>695</v>
      </c>
      <c r="D379" s="1">
        <v>377</v>
      </c>
      <c r="E379" s="1" t="s">
        <v>9</v>
      </c>
      <c r="F379" s="1">
        <v>0.63</v>
      </c>
      <c r="G379" s="32">
        <v>51.13</v>
      </c>
      <c r="H379" s="1">
        <v>9</v>
      </c>
    </row>
    <row r="380" spans="2:8" x14ac:dyDescent="0.3">
      <c r="B380" s="21">
        <f t="shared" si="21"/>
        <v>370</v>
      </c>
      <c r="C380" s="7" t="s">
        <v>695</v>
      </c>
      <c r="D380" s="1">
        <v>377</v>
      </c>
      <c r="E380" s="1" t="s">
        <v>9</v>
      </c>
      <c r="F380" s="1">
        <v>0.99</v>
      </c>
      <c r="G380" s="32">
        <v>80.349999999999994</v>
      </c>
      <c r="H380" s="1">
        <v>9</v>
      </c>
    </row>
    <row r="381" spans="2:8" x14ac:dyDescent="0.3">
      <c r="B381" s="21">
        <f t="shared" si="21"/>
        <v>371</v>
      </c>
      <c r="C381" s="7" t="s">
        <v>695</v>
      </c>
      <c r="D381" s="1">
        <v>377</v>
      </c>
      <c r="E381" s="1" t="s">
        <v>9</v>
      </c>
      <c r="F381" s="1">
        <v>0.49</v>
      </c>
      <c r="G381" s="32">
        <v>39.770000000000003</v>
      </c>
      <c r="H381" s="1">
        <v>9</v>
      </c>
    </row>
    <row r="382" spans="2:8" x14ac:dyDescent="0.3">
      <c r="B382" s="21">
        <f t="shared" si="21"/>
        <v>372</v>
      </c>
      <c r="C382" s="7" t="s">
        <v>695</v>
      </c>
      <c r="D382" s="1">
        <v>377</v>
      </c>
      <c r="E382" s="1" t="s">
        <v>9</v>
      </c>
      <c r="F382" s="1">
        <v>0.5</v>
      </c>
      <c r="G382" s="32">
        <v>40.58</v>
      </c>
      <c r="H382" s="1">
        <v>9</v>
      </c>
    </row>
    <row r="383" spans="2:8" x14ac:dyDescent="0.3">
      <c r="B383" s="21">
        <f t="shared" si="21"/>
        <v>373</v>
      </c>
      <c r="C383" s="7" t="s">
        <v>695</v>
      </c>
      <c r="D383" s="1">
        <v>377</v>
      </c>
      <c r="E383" s="1" t="s">
        <v>9</v>
      </c>
      <c r="F383" s="1">
        <v>0.3</v>
      </c>
      <c r="G383" s="32">
        <v>24.35</v>
      </c>
      <c r="H383" s="1">
        <v>9</v>
      </c>
    </row>
    <row r="384" spans="2:8" x14ac:dyDescent="0.3">
      <c r="B384" s="21">
        <f t="shared" si="21"/>
        <v>374</v>
      </c>
      <c r="C384" s="7" t="s">
        <v>695</v>
      </c>
      <c r="D384" s="1">
        <v>114</v>
      </c>
      <c r="E384" s="1" t="s">
        <v>9</v>
      </c>
      <c r="F384" s="1">
        <v>7</v>
      </c>
      <c r="G384" s="29">
        <v>111</v>
      </c>
      <c r="H384" s="1">
        <v>6</v>
      </c>
    </row>
    <row r="385" spans="2:8" x14ac:dyDescent="0.3">
      <c r="B385" s="21">
        <f t="shared" si="21"/>
        <v>375</v>
      </c>
      <c r="C385" s="7" t="s">
        <v>695</v>
      </c>
      <c r="D385" s="1">
        <v>159</v>
      </c>
      <c r="E385" s="1" t="s">
        <v>9</v>
      </c>
      <c r="F385" s="1">
        <v>4.5</v>
      </c>
      <c r="G385" s="29">
        <v>101</v>
      </c>
      <c r="H385" s="1">
        <v>6</v>
      </c>
    </row>
    <row r="386" spans="2:8" x14ac:dyDescent="0.3">
      <c r="B386" s="21">
        <f t="shared" si="21"/>
        <v>376</v>
      </c>
      <c r="C386" s="22" t="s">
        <v>108</v>
      </c>
      <c r="D386" s="22">
        <v>159</v>
      </c>
      <c r="E386" s="21" t="s">
        <v>9</v>
      </c>
      <c r="F386" s="23">
        <v>6.5</v>
      </c>
      <c r="G386" s="22">
        <f>3.14*D386/1000*F386*(H386/1000)*7800</f>
        <v>177.18737400000001</v>
      </c>
      <c r="H386" s="21">
        <v>7</v>
      </c>
    </row>
    <row r="387" spans="2:8" x14ac:dyDescent="0.3">
      <c r="B387" s="21">
        <f t="shared" si="21"/>
        <v>377</v>
      </c>
      <c r="C387" s="22" t="s">
        <v>109</v>
      </c>
      <c r="D387" s="22">
        <v>530</v>
      </c>
      <c r="E387" s="21" t="s">
        <v>9</v>
      </c>
      <c r="F387" s="23">
        <v>2.8</v>
      </c>
      <c r="G387" s="22">
        <f>3.14*D387/1000*F387*(H387/1000)*7800</f>
        <v>290.76902400000006</v>
      </c>
      <c r="H387" s="21">
        <v>8</v>
      </c>
    </row>
    <row r="388" spans="2:8" x14ac:dyDescent="0.3">
      <c r="B388" s="21">
        <f t="shared" si="21"/>
        <v>378</v>
      </c>
      <c r="C388" s="22" t="s">
        <v>312</v>
      </c>
      <c r="D388" s="22">
        <v>108</v>
      </c>
      <c r="E388" s="21" t="s">
        <v>9</v>
      </c>
      <c r="F388" s="23">
        <v>2.1</v>
      </c>
      <c r="G388" s="22">
        <f>3.14*D388/1000*F388*(H388/1000)*7800+80</f>
        <v>113.3287136</v>
      </c>
      <c r="H388" s="21">
        <v>6</v>
      </c>
    </row>
    <row r="389" spans="2:8" x14ac:dyDescent="0.3">
      <c r="B389" s="21">
        <f t="shared" si="21"/>
        <v>379</v>
      </c>
      <c r="C389" s="22" t="s">
        <v>315</v>
      </c>
      <c r="D389" s="22">
        <v>50</v>
      </c>
      <c r="E389" s="21" t="s">
        <v>9</v>
      </c>
      <c r="F389" s="23">
        <v>0.74</v>
      </c>
      <c r="G389" s="22">
        <f>3.14*D389/1000*F389*(H389/1000)*7800+33</f>
        <v>38.437224000000001</v>
      </c>
      <c r="H389" s="21">
        <v>6</v>
      </c>
    </row>
    <row r="390" spans="2:8" x14ac:dyDescent="0.3">
      <c r="B390" s="21">
        <f t="shared" si="21"/>
        <v>380</v>
      </c>
      <c r="C390" s="30" t="s">
        <v>370</v>
      </c>
      <c r="D390" s="26">
        <v>59</v>
      </c>
      <c r="E390" s="26" t="s">
        <v>9</v>
      </c>
      <c r="F390" s="26">
        <v>3.08</v>
      </c>
      <c r="G390" s="36">
        <f>3.14*D390/1000*7800*H390/1000*F390+33</f>
        <v>46.352058720000002</v>
      </c>
      <c r="H390" s="26">
        <v>3</v>
      </c>
    </row>
    <row r="391" spans="2:8" x14ac:dyDescent="0.3">
      <c r="B391" s="21">
        <f t="shared" si="21"/>
        <v>381</v>
      </c>
      <c r="C391" s="30" t="s">
        <v>379</v>
      </c>
      <c r="D391" s="26">
        <v>59</v>
      </c>
      <c r="E391" s="26" t="s">
        <v>6</v>
      </c>
      <c r="F391" s="26">
        <v>4</v>
      </c>
      <c r="G391" s="36">
        <f>0.059*4*0.003*6*7800*59</f>
        <v>1954.9295999999999</v>
      </c>
      <c r="H391" s="26">
        <v>3</v>
      </c>
    </row>
    <row r="392" spans="2:8" x14ac:dyDescent="0.3">
      <c r="B392" s="21">
        <f t="shared" si="21"/>
        <v>382</v>
      </c>
      <c r="C392" s="30" t="s">
        <v>764</v>
      </c>
      <c r="D392" s="26" t="s">
        <v>367</v>
      </c>
      <c r="E392" s="26" t="s">
        <v>9</v>
      </c>
      <c r="F392" s="26">
        <v>3.02</v>
      </c>
      <c r="G392" s="36">
        <f>0.08*4*0.004*3.02*7800</f>
        <v>30.151680000000002</v>
      </c>
      <c r="H392" s="26">
        <v>4</v>
      </c>
    </row>
    <row r="393" spans="2:8" x14ac:dyDescent="0.3">
      <c r="B393" s="58"/>
      <c r="C393" s="59" t="s">
        <v>754</v>
      </c>
      <c r="D393" s="60"/>
      <c r="E393" s="60"/>
      <c r="F393" s="60"/>
      <c r="G393" s="61">
        <f>SUBTOTAL(9,G96:G392)</f>
        <v>75636.322585729984</v>
      </c>
      <c r="H393" s="60"/>
    </row>
    <row r="394" spans="2:8" x14ac:dyDescent="0.3">
      <c r="B394" s="21">
        <f>ROW(A383)</f>
        <v>383</v>
      </c>
      <c r="C394" s="30" t="s">
        <v>382</v>
      </c>
      <c r="D394" s="26" t="s">
        <v>367</v>
      </c>
      <c r="E394" s="26" t="s">
        <v>6</v>
      </c>
      <c r="F394" s="26">
        <v>3</v>
      </c>
      <c r="G394" s="36">
        <f>26*F394</f>
        <v>78</v>
      </c>
      <c r="H394" s="26" t="s">
        <v>367</v>
      </c>
    </row>
    <row r="395" spans="2:8" x14ac:dyDescent="0.3">
      <c r="B395" s="21">
        <f t="shared" ref="B395:B396" si="22">ROW(A384)</f>
        <v>384</v>
      </c>
      <c r="C395" s="22" t="s">
        <v>112</v>
      </c>
      <c r="D395" s="22"/>
      <c r="E395" s="21" t="s">
        <v>6</v>
      </c>
      <c r="F395" s="23">
        <v>17</v>
      </c>
      <c r="G395" s="22">
        <f>33*F395</f>
        <v>561</v>
      </c>
      <c r="H395" s="21"/>
    </row>
    <row r="396" spans="2:8" x14ac:dyDescent="0.3">
      <c r="B396" s="21">
        <f t="shared" si="22"/>
        <v>385</v>
      </c>
      <c r="C396" s="30" t="s">
        <v>376</v>
      </c>
      <c r="D396" s="26" t="s">
        <v>367</v>
      </c>
      <c r="E396" s="26" t="s">
        <v>6</v>
      </c>
      <c r="F396" s="26">
        <v>12</v>
      </c>
      <c r="G396" s="36">
        <f>25*F396</f>
        <v>300</v>
      </c>
      <c r="H396" s="26" t="s">
        <v>367</v>
      </c>
    </row>
    <row r="397" spans="2:8" x14ac:dyDescent="0.3">
      <c r="B397" s="58"/>
      <c r="C397" s="59" t="s">
        <v>767</v>
      </c>
      <c r="D397" s="60"/>
      <c r="E397" s="60"/>
      <c r="F397" s="60"/>
      <c r="G397" s="61">
        <f>SUBTOTAL(9,G394:G396)</f>
        <v>939</v>
      </c>
      <c r="H397" s="60"/>
    </row>
    <row r="398" spans="2:8" x14ac:dyDescent="0.3">
      <c r="B398" s="21">
        <f>ROW(A386)</f>
        <v>386</v>
      </c>
      <c r="C398" s="22" t="s">
        <v>200</v>
      </c>
      <c r="D398" s="22">
        <v>50.3</v>
      </c>
      <c r="E398" s="21" t="s">
        <v>9</v>
      </c>
      <c r="F398" s="23">
        <v>3.3</v>
      </c>
      <c r="G398" s="22">
        <f>3.14*D398/1000*F398*(H398/1000)*7800</f>
        <v>16.26170832</v>
      </c>
      <c r="H398" s="21">
        <v>4</v>
      </c>
    </row>
    <row r="399" spans="2:8" x14ac:dyDescent="0.3">
      <c r="B399" s="21">
        <f t="shared" ref="B399:B407" si="23">ROW(A387)</f>
        <v>387</v>
      </c>
      <c r="C399" s="22" t="s">
        <v>197</v>
      </c>
      <c r="D399" s="22">
        <v>108</v>
      </c>
      <c r="E399" s="21" t="s">
        <v>9</v>
      </c>
      <c r="F399" s="23">
        <v>4.5999999999999996</v>
      </c>
      <c r="G399" s="22">
        <v>153</v>
      </c>
      <c r="H399" s="21">
        <v>6</v>
      </c>
    </row>
    <row r="400" spans="2:8" x14ac:dyDescent="0.3">
      <c r="B400" s="21">
        <f t="shared" si="23"/>
        <v>388</v>
      </c>
      <c r="C400" s="22" t="s">
        <v>185</v>
      </c>
      <c r="D400" s="22">
        <v>219</v>
      </c>
      <c r="E400" s="21" t="s">
        <v>9</v>
      </c>
      <c r="F400" s="23">
        <v>4.6500000000000004</v>
      </c>
      <c r="G400" s="22">
        <v>800</v>
      </c>
      <c r="H400" s="21">
        <v>8</v>
      </c>
    </row>
    <row r="401" spans="2:8" x14ac:dyDescent="0.3">
      <c r="B401" s="21">
        <f t="shared" si="23"/>
        <v>389</v>
      </c>
      <c r="C401" s="22" t="s">
        <v>202</v>
      </c>
      <c r="D401" s="22">
        <v>60.3</v>
      </c>
      <c r="E401" s="21" t="s">
        <v>9</v>
      </c>
      <c r="F401" s="23">
        <v>5</v>
      </c>
      <c r="G401" s="22">
        <f>(3.14*D401/1000*H401/1000*7800*F401)+33+33</f>
        <v>95.537351999999998</v>
      </c>
      <c r="H401" s="21">
        <v>4</v>
      </c>
    </row>
    <row r="402" spans="2:8" x14ac:dyDescent="0.3">
      <c r="B402" s="21">
        <f t="shared" si="23"/>
        <v>390</v>
      </c>
      <c r="C402" s="22" t="s">
        <v>266</v>
      </c>
      <c r="D402" s="22" t="s">
        <v>267</v>
      </c>
      <c r="E402" s="21" t="s">
        <v>9</v>
      </c>
      <c r="F402" s="23">
        <v>4.7</v>
      </c>
      <c r="G402" s="22">
        <v>600</v>
      </c>
      <c r="H402" s="21">
        <v>6</v>
      </c>
    </row>
    <row r="403" spans="2:8" x14ac:dyDescent="0.3">
      <c r="B403" s="21">
        <f t="shared" si="23"/>
        <v>391</v>
      </c>
      <c r="C403" s="22" t="s">
        <v>252</v>
      </c>
      <c r="D403" s="22">
        <v>219</v>
      </c>
      <c r="E403" s="21" t="s">
        <v>9</v>
      </c>
      <c r="F403" s="23">
        <v>4.4800000000000004</v>
      </c>
      <c r="G403" s="22">
        <v>600</v>
      </c>
      <c r="H403" s="21">
        <v>6</v>
      </c>
    </row>
    <row r="404" spans="2:8" x14ac:dyDescent="0.3">
      <c r="B404" s="21">
        <f t="shared" si="23"/>
        <v>392</v>
      </c>
      <c r="C404" s="22" t="s">
        <v>180</v>
      </c>
      <c r="D404" s="22">
        <v>219</v>
      </c>
      <c r="E404" s="21" t="s">
        <v>9</v>
      </c>
      <c r="F404" s="23">
        <v>5.7</v>
      </c>
      <c r="G404" s="22">
        <v>1200</v>
      </c>
      <c r="H404" s="21">
        <v>7</v>
      </c>
    </row>
    <row r="405" spans="2:8" x14ac:dyDescent="0.3">
      <c r="B405" s="21">
        <f t="shared" si="23"/>
        <v>393</v>
      </c>
      <c r="C405" s="22" t="s">
        <v>175</v>
      </c>
      <c r="D405" s="22">
        <v>219</v>
      </c>
      <c r="E405" s="21" t="s">
        <v>9</v>
      </c>
      <c r="F405" s="23">
        <v>5.7</v>
      </c>
      <c r="G405" s="22">
        <v>1200</v>
      </c>
      <c r="H405" s="21">
        <v>7</v>
      </c>
    </row>
    <row r="406" spans="2:8" x14ac:dyDescent="0.3">
      <c r="B406" s="21">
        <f t="shared" si="23"/>
        <v>394</v>
      </c>
      <c r="C406" s="22" t="s">
        <v>171</v>
      </c>
      <c r="D406" s="22" t="s">
        <v>172</v>
      </c>
      <c r="E406" s="21" t="s">
        <v>9</v>
      </c>
      <c r="F406" s="23">
        <v>4.4400000000000004</v>
      </c>
      <c r="G406" s="22">
        <v>400</v>
      </c>
      <c r="H406" s="21">
        <v>8</v>
      </c>
    </row>
    <row r="407" spans="2:8" x14ac:dyDescent="0.3">
      <c r="B407" s="21">
        <f t="shared" si="23"/>
        <v>395</v>
      </c>
      <c r="C407" s="22" t="s">
        <v>254</v>
      </c>
      <c r="D407" s="22">
        <v>426</v>
      </c>
      <c r="E407" s="21" t="s">
        <v>9</v>
      </c>
      <c r="F407" s="23">
        <v>1.35</v>
      </c>
      <c r="G407" s="22">
        <f>3.14*D407/1000*F407*(H407/1000)*7800</f>
        <v>112.68279360000001</v>
      </c>
      <c r="H407" s="21">
        <v>8</v>
      </c>
    </row>
    <row r="408" spans="2:8" x14ac:dyDescent="0.3">
      <c r="B408" s="56"/>
      <c r="C408" s="56" t="s">
        <v>755</v>
      </c>
      <c r="D408" s="56"/>
      <c r="E408" s="56"/>
      <c r="F408" s="56"/>
      <c r="G408" s="57">
        <f>SUBTOTAL(9,G398:G407)</f>
        <v>5177.4818539199996</v>
      </c>
      <c r="H408" s="56"/>
    </row>
    <row r="409" spans="2:8" x14ac:dyDescent="0.3">
      <c r="B409" s="21">
        <f>ROW(A396)</f>
        <v>396</v>
      </c>
      <c r="C409" s="83" t="s">
        <v>122</v>
      </c>
      <c r="D409" s="22"/>
      <c r="E409" s="21" t="s">
        <v>6</v>
      </c>
      <c r="F409" s="23">
        <v>1</v>
      </c>
      <c r="G409" s="22">
        <v>200</v>
      </c>
      <c r="H409" s="21"/>
    </row>
    <row r="410" spans="2:8" x14ac:dyDescent="0.3">
      <c r="B410" s="21">
        <f t="shared" ref="B410:B431" si="24">ROW(A397)</f>
        <v>397</v>
      </c>
      <c r="C410" s="83" t="s">
        <v>322</v>
      </c>
      <c r="D410" s="28"/>
      <c r="E410" s="28" t="s">
        <v>6</v>
      </c>
      <c r="F410" s="28">
        <v>2</v>
      </c>
      <c r="G410" s="35">
        <f>SUM(100*F410)</f>
        <v>200</v>
      </c>
      <c r="H410" s="28"/>
    </row>
    <row r="411" spans="2:8" x14ac:dyDescent="0.3">
      <c r="B411" s="21">
        <f t="shared" si="24"/>
        <v>398</v>
      </c>
      <c r="C411" s="84" t="s">
        <v>369</v>
      </c>
      <c r="D411" s="26">
        <v>300</v>
      </c>
      <c r="E411" s="26" t="s">
        <v>6</v>
      </c>
      <c r="F411" s="26">
        <v>2</v>
      </c>
      <c r="G411" s="36">
        <v>4</v>
      </c>
      <c r="H411" s="26" t="s">
        <v>367</v>
      </c>
    </row>
    <row r="412" spans="2:8" x14ac:dyDescent="0.3">
      <c r="B412" s="21">
        <f t="shared" si="24"/>
        <v>399</v>
      </c>
      <c r="C412" s="70" t="s">
        <v>737</v>
      </c>
      <c r="D412" s="71"/>
      <c r="E412" s="71" t="s">
        <v>6</v>
      </c>
      <c r="F412" s="71">
        <v>2</v>
      </c>
      <c r="G412" s="72">
        <v>1000</v>
      </c>
      <c r="H412" s="71"/>
    </row>
    <row r="413" spans="2:8" ht="43.2" x14ac:dyDescent="0.3">
      <c r="B413" s="21">
        <f t="shared" si="24"/>
        <v>400</v>
      </c>
      <c r="C413" s="22" t="s">
        <v>73</v>
      </c>
      <c r="D413" s="22" t="s">
        <v>74</v>
      </c>
      <c r="E413" s="21" t="s">
        <v>6</v>
      </c>
      <c r="F413" s="22">
        <v>1</v>
      </c>
      <c r="G413" s="22">
        <f>1.15*1.3*0.5*0.003*7800</f>
        <v>17.491499999999998</v>
      </c>
      <c r="H413" s="21"/>
    </row>
    <row r="414" spans="2:8" x14ac:dyDescent="0.3">
      <c r="B414" s="21">
        <f t="shared" si="24"/>
        <v>401</v>
      </c>
      <c r="C414" s="85" t="s">
        <v>36</v>
      </c>
      <c r="D414" s="22"/>
      <c r="E414" s="21" t="s">
        <v>6</v>
      </c>
      <c r="F414" s="23">
        <v>8</v>
      </c>
      <c r="G414" s="22">
        <f>5*F414</f>
        <v>40</v>
      </c>
      <c r="H414" s="21"/>
    </row>
    <row r="415" spans="2:8" x14ac:dyDescent="0.3">
      <c r="B415" s="21">
        <f t="shared" si="24"/>
        <v>402</v>
      </c>
      <c r="C415" s="85" t="s">
        <v>121</v>
      </c>
      <c r="D415" s="22">
        <v>500</v>
      </c>
      <c r="E415" s="21" t="s">
        <v>9</v>
      </c>
      <c r="F415" s="23">
        <v>1.1499999999999999</v>
      </c>
      <c r="G415" s="22">
        <f>3.14*D415/1000*F415*(H415/1000)*7800</f>
        <v>704.14499999999998</v>
      </c>
      <c r="H415" s="21">
        <v>50</v>
      </c>
    </row>
    <row r="416" spans="2:8" x14ac:dyDescent="0.3">
      <c r="B416" s="21">
        <f t="shared" si="24"/>
        <v>403</v>
      </c>
      <c r="C416" s="22" t="s">
        <v>32</v>
      </c>
      <c r="D416" s="22">
        <v>530</v>
      </c>
      <c r="E416" s="21" t="s">
        <v>9</v>
      </c>
      <c r="F416" s="23">
        <v>2</v>
      </c>
      <c r="G416" s="22">
        <f>3.14*D416/1000*F416*(H416/1000)*7800</f>
        <v>519.23040000000003</v>
      </c>
      <c r="H416" s="21">
        <v>20</v>
      </c>
    </row>
    <row r="417" spans="2:8" x14ac:dyDescent="0.3">
      <c r="B417" s="21">
        <f t="shared" si="24"/>
        <v>404</v>
      </c>
      <c r="C417" s="30" t="s">
        <v>393</v>
      </c>
      <c r="D417" s="26" t="s">
        <v>367</v>
      </c>
      <c r="E417" s="26" t="s">
        <v>9</v>
      </c>
      <c r="F417" s="26">
        <v>16.32</v>
      </c>
      <c r="G417" s="36">
        <f>1/1000*7800*F417</f>
        <v>127.29599999999999</v>
      </c>
      <c r="H417" s="26" t="s">
        <v>367</v>
      </c>
    </row>
    <row r="418" spans="2:8" x14ac:dyDescent="0.3">
      <c r="B418" s="21">
        <f t="shared" si="24"/>
        <v>405</v>
      </c>
      <c r="C418" s="30" t="s">
        <v>394</v>
      </c>
      <c r="D418" s="26" t="s">
        <v>367</v>
      </c>
      <c r="E418" s="26" t="s">
        <v>6</v>
      </c>
      <c r="F418" s="26">
        <v>1</v>
      </c>
      <c r="G418" s="36">
        <v>50</v>
      </c>
      <c r="H418" s="26" t="s">
        <v>367</v>
      </c>
    </row>
    <row r="419" spans="2:8" x14ac:dyDescent="0.3">
      <c r="B419" s="21">
        <f t="shared" si="24"/>
        <v>406</v>
      </c>
      <c r="C419" s="30" t="s">
        <v>388</v>
      </c>
      <c r="D419" s="26" t="s">
        <v>389</v>
      </c>
      <c r="E419" s="26" t="s">
        <v>6</v>
      </c>
      <c r="F419" s="26">
        <v>12</v>
      </c>
      <c r="G419" s="36">
        <f>F419*85</f>
        <v>1020</v>
      </c>
      <c r="H419" s="26" t="s">
        <v>367</v>
      </c>
    </row>
    <row r="420" spans="2:8" x14ac:dyDescent="0.3">
      <c r="B420" s="21">
        <f t="shared" si="24"/>
        <v>407</v>
      </c>
      <c r="C420" s="22" t="s">
        <v>127</v>
      </c>
      <c r="D420" s="22">
        <v>530</v>
      </c>
      <c r="E420" s="21" t="s">
        <v>9</v>
      </c>
      <c r="F420" s="23">
        <v>11</v>
      </c>
      <c r="G420" s="22">
        <f>3.14*D420/1000*F420*(H420/1000)*7800</f>
        <v>999.51852000000019</v>
      </c>
      <c r="H420" s="21">
        <v>7</v>
      </c>
    </row>
    <row r="421" spans="2:8" x14ac:dyDescent="0.3">
      <c r="B421" s="21">
        <f t="shared" si="24"/>
        <v>408</v>
      </c>
      <c r="C421" s="85" t="s">
        <v>341</v>
      </c>
      <c r="D421" s="28"/>
      <c r="E421" s="28" t="s">
        <v>6</v>
      </c>
      <c r="F421" s="28">
        <v>2</v>
      </c>
      <c r="G421" s="35">
        <f>0.5*0.5*0.008*7800*2</f>
        <v>31.2</v>
      </c>
      <c r="H421" s="28">
        <v>8</v>
      </c>
    </row>
    <row r="422" spans="2:8" x14ac:dyDescent="0.3">
      <c r="B422" s="21">
        <f t="shared" si="24"/>
        <v>409</v>
      </c>
      <c r="C422" s="22" t="s">
        <v>143</v>
      </c>
      <c r="D422" s="22"/>
      <c r="E422" s="21" t="s">
        <v>6</v>
      </c>
      <c r="F422" s="23">
        <v>1</v>
      </c>
      <c r="G422" s="22">
        <v>300</v>
      </c>
      <c r="H422" s="21"/>
    </row>
    <row r="423" spans="2:8" x14ac:dyDescent="0.3">
      <c r="B423" s="21">
        <f t="shared" si="24"/>
        <v>410</v>
      </c>
      <c r="C423" s="83" t="s">
        <v>739</v>
      </c>
      <c r="D423" s="71"/>
      <c r="E423" s="71" t="s">
        <v>702</v>
      </c>
      <c r="F423" s="71">
        <v>9300</v>
      </c>
      <c r="G423" s="72">
        <v>9300</v>
      </c>
      <c r="H423" s="71"/>
    </row>
    <row r="424" spans="2:8" x14ac:dyDescent="0.3">
      <c r="B424" s="21">
        <f t="shared" si="24"/>
        <v>411</v>
      </c>
      <c r="C424" s="85" t="s">
        <v>137</v>
      </c>
      <c r="D424" s="22">
        <v>1020</v>
      </c>
      <c r="E424" s="21" t="s">
        <v>9</v>
      </c>
      <c r="F424" s="23">
        <v>1.36</v>
      </c>
      <c r="G424" s="22">
        <f>3.14*D424/1000*F424*(H424/1000)*7800</f>
        <v>679.50604800000008</v>
      </c>
      <c r="H424" s="21">
        <v>20</v>
      </c>
    </row>
    <row r="425" spans="2:8" x14ac:dyDescent="0.3">
      <c r="B425" s="21">
        <f t="shared" si="24"/>
        <v>412</v>
      </c>
      <c r="C425" s="22" t="s">
        <v>186</v>
      </c>
      <c r="D425" s="22"/>
      <c r="E425" s="21" t="s">
        <v>6</v>
      </c>
      <c r="F425" s="23">
        <v>6</v>
      </c>
      <c r="G425" s="22">
        <v>180</v>
      </c>
      <c r="H425" s="21"/>
    </row>
    <row r="426" spans="2:8" x14ac:dyDescent="0.3">
      <c r="B426" s="21">
        <f t="shared" si="24"/>
        <v>413</v>
      </c>
      <c r="C426" s="85" t="s">
        <v>120</v>
      </c>
      <c r="D426" s="22">
        <v>1200</v>
      </c>
      <c r="E426" s="21" t="s">
        <v>6</v>
      </c>
      <c r="F426" s="23">
        <v>1</v>
      </c>
      <c r="G426" s="22">
        <v>5000</v>
      </c>
      <c r="H426" s="21"/>
    </row>
    <row r="427" spans="2:8" ht="28.8" x14ac:dyDescent="0.3">
      <c r="B427" s="21">
        <f t="shared" si="24"/>
        <v>414</v>
      </c>
      <c r="C427" s="30" t="s">
        <v>383</v>
      </c>
      <c r="D427" s="26" t="s">
        <v>367</v>
      </c>
      <c r="E427" s="26" t="s">
        <v>9</v>
      </c>
      <c r="F427" s="26">
        <v>4.0199999999999996</v>
      </c>
      <c r="G427" s="37">
        <f>F427*21</f>
        <v>84.419999999999987</v>
      </c>
      <c r="H427" s="26">
        <v>5.2</v>
      </c>
    </row>
    <row r="428" spans="2:8" ht="28.8" x14ac:dyDescent="0.3">
      <c r="B428" s="21">
        <f t="shared" si="24"/>
        <v>415</v>
      </c>
      <c r="C428" s="30" t="s">
        <v>398</v>
      </c>
      <c r="D428" s="26" t="s">
        <v>367</v>
      </c>
      <c r="E428" s="26" t="s">
        <v>366</v>
      </c>
      <c r="F428" s="26">
        <v>1</v>
      </c>
      <c r="G428" s="36">
        <v>100</v>
      </c>
      <c r="H428" s="26" t="s">
        <v>367</v>
      </c>
    </row>
    <row r="429" spans="2:8" x14ac:dyDescent="0.3">
      <c r="B429" s="21">
        <f t="shared" si="24"/>
        <v>416</v>
      </c>
      <c r="C429" s="85" t="s">
        <v>130</v>
      </c>
      <c r="D429" s="26"/>
      <c r="E429" s="26" t="s">
        <v>9</v>
      </c>
      <c r="F429" s="21">
        <v>6.6</v>
      </c>
      <c r="G429" s="36">
        <v>400</v>
      </c>
      <c r="H429" s="26"/>
    </row>
    <row r="430" spans="2:8" x14ac:dyDescent="0.3">
      <c r="B430" s="21">
        <f t="shared" si="24"/>
        <v>417</v>
      </c>
      <c r="C430" s="85" t="s">
        <v>250</v>
      </c>
      <c r="D430" s="22"/>
      <c r="E430" s="21" t="s">
        <v>6</v>
      </c>
      <c r="F430" s="23">
        <v>4</v>
      </c>
      <c r="G430" s="22">
        <v>120</v>
      </c>
      <c r="H430" s="21"/>
    </row>
    <row r="431" spans="2:8" x14ac:dyDescent="0.3">
      <c r="B431" s="21">
        <f t="shared" si="24"/>
        <v>418</v>
      </c>
      <c r="C431" s="22" t="s">
        <v>177</v>
      </c>
      <c r="D431" s="22"/>
      <c r="E431" s="21" t="s">
        <v>6</v>
      </c>
      <c r="F431" s="23">
        <v>2</v>
      </c>
      <c r="G431" s="22">
        <v>60</v>
      </c>
      <c r="H431" s="21"/>
    </row>
    <row r="432" spans="2:8" x14ac:dyDescent="0.3">
      <c r="F432" s="43" t="s">
        <v>757</v>
      </c>
      <c r="G432" s="73">
        <f>SUBTOTAL(9,G5:G431)</f>
        <v>266327.93618157023</v>
      </c>
    </row>
  </sheetData>
  <mergeCells count="1">
    <mergeCell ref="B2:H2"/>
  </mergeCells>
  <hyperlinks>
    <hyperlink ref="C409" location="'I pard. obj. dalies nuotraukos'!B20" display="Aikštelė Nr. 112" xr:uid="{1C5C6A4A-E5DA-401E-9F8C-C3451D99330A}"/>
    <hyperlink ref="C410" location="'I pard. obj. dalies nuotraukos'!B36" display="Aklė nr. 315 DN 720" xr:uid="{660613E7-7B63-4BF2-9C6D-9950292F010D}"/>
    <hyperlink ref="C5" location="'I pard. obj. dalies nuotraukos'!B52" display="Alkūnė nr. 330" xr:uid="{4E95786C-C38E-4DFC-B387-A1B071375479}"/>
    <hyperlink ref="C411" location="'I pard. obj. dalies nuotraukos'!B69" display="Apkabos nr. 386" xr:uid="{B89149A8-189A-4F49-8BA3-417B4F49CA2C}"/>
    <hyperlink ref="C9" location="'I pard. obj. dalies nuotraukos'!B86" display="Čiaupas 16-A Nr. 108" xr:uid="{B97E5BF7-8DF8-4FE6-AA60-C297EE6A858C}"/>
    <hyperlink ref="C423" location="'I pard. obj. dalies nuotraukos'!B109" display="Nerūšiuotas metalo laužas (kg)" xr:uid="{9A42C821-E3F0-482C-BBD8-D96309114B82}"/>
    <hyperlink ref="C26" location="'I pard. obj. dalies nuotraukos'!I20" display="Čiaupas Minskas-Vilnius-Vievis Nr. 1" xr:uid="{8ED86463-C18B-41BA-9C43-5827533A330A}"/>
    <hyperlink ref="C27" location="'I pard. obj. dalies nuotraukos'!I36" display="Čiaupas Minskas-Vilnius-Vievis Nr. 2" xr:uid="{56287412-1684-46A4-B248-EABB1DB6D7F5}"/>
    <hyperlink ref="C32" location="'I pard. obj. dalies nuotraukos'!I52" display="Čiaupas Nr. 109" xr:uid="{B432D7C9-3164-43C3-ABF6-B0C86C9DDD3B}"/>
    <hyperlink ref="C46" location="'I pard. obj. dalies nuotraukos'!I69" display="Kamštinis čiaupas Nr. 62" xr:uid="{FD6C6C43-AF11-4005-8287-7C980673FA59}"/>
    <hyperlink ref="C414" location="'I pard. obj. dalies nuotraukos'!I86" display="Dokumentacijos dėžutė Nr. 30" xr:uid="{74C693DC-34A3-41E4-8F97-1A3453FE08AE}"/>
    <hyperlink ref="C421" location="'I pard. obj. dalies nuotraukos'!P20" display="Lakštas nr. 342, 50x50 cm" xr:uid="{6E3193D6-BEE1-42EF-B77E-C91890B803B2}"/>
    <hyperlink ref="C424" location="'I pard. obj. dalies nuotraukos'!P36" display="Perėjimas Nr. 126" xr:uid="{5BE3D19D-5D1F-4A29-897A-951FC6DB2D75}"/>
    <hyperlink ref="C426" location="'I pard. obj. dalies nuotraukos'!P52" display="Reduktorius Nr. 110" xr:uid="{595F64E9-E964-4F37-98CD-B0B4B1BA46AB}"/>
    <hyperlink ref="C58" location="'I pard. obj. dalies nuotraukos'!P69" display="Stovo antgalis su flanšu nr. 333" xr:uid="{7A3A4E89-8713-4BFD-AD20-E559ABCE5FCD}"/>
    <hyperlink ref="C429" location="'I pard. obj. dalies nuotraukos'!P86" display="Traversa Nr. 120" xr:uid="{625E50F0-7796-49BF-B7BA-FA936BCC9CA5}"/>
    <hyperlink ref="C430" location="'I pard. obj. dalies nuotraukos'!X20" display="Valdymo spinta Nr. 241" xr:uid="{49DE81A5-B3E0-482B-8EB7-9A7F58184487}"/>
    <hyperlink ref="C93" location="'I pard. obj. dalies nuotraukos'!X54" display="Tvoros segmentas 2,5x 2 m Nr. 101" xr:uid="{EEBF5953-37DA-4C00-854B-A0953F82D3D1}"/>
    <hyperlink ref="C415" location="'I pard. obj. dalies nuotraukos'!X71" display="Intarpas Nr. 111" xr:uid="{1925CFA8-2768-4A90-AECD-AC88C60573A5}"/>
    <hyperlink ref="C18" location="'I pard. obj. dalies nuotraukos'!X94" display="Čiaupas apvadinis Nr. 61" xr:uid="{0F1F0263-DEC0-4CB4-98A3-DED9B38F9157}"/>
  </hyperlinks>
  <pageMargins left="0.7" right="0.7" top="0.75" bottom="0.75" header="0.3" footer="0.3"/>
  <pageSetup paperSize="9" orientation="portrait" r:id="rId1"/>
  <ignoredErrors>
    <ignoredError sqref="G5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67E3B-949F-41F2-92CF-263FFE910580}">
  <dimension ref="B2:AE109"/>
  <sheetViews>
    <sheetView zoomScale="70" zoomScaleNormal="70" workbookViewId="0">
      <selection activeCell="B3" sqref="B3"/>
    </sheetView>
  </sheetViews>
  <sheetFormatPr defaultRowHeight="14.4" x14ac:dyDescent="0.3"/>
  <cols>
    <col min="8" max="8" width="14" customWidth="1"/>
    <col min="15" max="15" width="13.88671875" customWidth="1"/>
    <col min="23" max="23" width="13.88671875" customWidth="1"/>
  </cols>
  <sheetData>
    <row r="2" spans="2:31" ht="18" x14ac:dyDescent="0.35">
      <c r="B2" s="79" t="s">
        <v>811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</row>
    <row r="20" spans="2:29" x14ac:dyDescent="0.3">
      <c r="B20" s="78" t="s">
        <v>779</v>
      </c>
      <c r="C20" s="78"/>
      <c r="D20" s="78"/>
      <c r="E20" s="78"/>
      <c r="F20" s="78"/>
      <c r="G20" s="78"/>
      <c r="I20" s="78" t="s">
        <v>784</v>
      </c>
      <c r="J20" s="78"/>
      <c r="K20" s="78"/>
      <c r="L20" s="78"/>
      <c r="M20" s="78"/>
      <c r="N20" s="78"/>
      <c r="P20" s="78" t="s">
        <v>789</v>
      </c>
      <c r="Q20" s="78"/>
      <c r="R20" s="78"/>
      <c r="S20" s="78"/>
      <c r="T20" s="78"/>
      <c r="U20" s="78"/>
      <c r="X20" s="78" t="s">
        <v>794</v>
      </c>
      <c r="Y20" s="78"/>
      <c r="Z20" s="78"/>
      <c r="AA20" s="78"/>
      <c r="AB20" s="78"/>
      <c r="AC20" s="78"/>
    </row>
    <row r="35" spans="2:29" x14ac:dyDescent="0.3">
      <c r="I35" s="67"/>
      <c r="J35" s="67"/>
      <c r="K35" s="67"/>
      <c r="L35" s="67"/>
      <c r="M35" s="67"/>
      <c r="N35" s="67"/>
    </row>
    <row r="36" spans="2:29" x14ac:dyDescent="0.3">
      <c r="B36" s="78" t="s">
        <v>780</v>
      </c>
      <c r="C36" s="78"/>
      <c r="D36" s="78"/>
      <c r="E36" s="78"/>
      <c r="F36" s="78"/>
      <c r="G36" s="78"/>
      <c r="I36" s="78" t="s">
        <v>785</v>
      </c>
      <c r="J36" s="78"/>
      <c r="K36" s="78"/>
      <c r="L36" s="78"/>
      <c r="M36" s="78"/>
      <c r="N36" s="78"/>
      <c r="P36" s="80" t="s">
        <v>790</v>
      </c>
      <c r="Q36" s="78"/>
      <c r="R36" s="78"/>
      <c r="S36" s="78"/>
      <c r="T36" s="78"/>
      <c r="U36" s="78"/>
    </row>
    <row r="37" spans="2:29" x14ac:dyDescent="0.3">
      <c r="X37" s="78" t="s">
        <v>809</v>
      </c>
      <c r="Y37" s="78"/>
      <c r="Z37" s="78"/>
      <c r="AA37" s="78"/>
      <c r="AB37" s="78"/>
      <c r="AC37" s="78"/>
    </row>
    <row r="52" spans="2:29" x14ac:dyDescent="0.3">
      <c r="B52" s="78" t="s">
        <v>781</v>
      </c>
      <c r="C52" s="78"/>
      <c r="D52" s="78"/>
      <c r="E52" s="78"/>
      <c r="F52" s="78"/>
      <c r="G52" s="78"/>
      <c r="I52" s="78" t="s">
        <v>786</v>
      </c>
      <c r="J52" s="78"/>
      <c r="K52" s="78"/>
      <c r="L52" s="78"/>
      <c r="M52" s="78"/>
      <c r="N52" s="78"/>
      <c r="P52" s="78" t="s">
        <v>791</v>
      </c>
      <c r="Q52" s="78"/>
      <c r="R52" s="78"/>
      <c r="S52" s="78"/>
      <c r="T52" s="78"/>
      <c r="U52" s="78"/>
    </row>
    <row r="54" spans="2:29" x14ac:dyDescent="0.3">
      <c r="X54" s="78" t="s">
        <v>795</v>
      </c>
      <c r="Y54" s="78"/>
      <c r="Z54" s="78"/>
      <c r="AA54" s="78"/>
      <c r="AB54" s="78"/>
      <c r="AC54" s="78"/>
    </row>
    <row r="69" spans="2:29" x14ac:dyDescent="0.3">
      <c r="B69" s="78" t="s">
        <v>782</v>
      </c>
      <c r="C69" s="78"/>
      <c r="D69" s="78"/>
      <c r="E69" s="78"/>
      <c r="F69" s="78"/>
      <c r="G69" s="78"/>
      <c r="I69" s="78" t="s">
        <v>787</v>
      </c>
      <c r="J69" s="78"/>
      <c r="K69" s="78"/>
      <c r="L69" s="78"/>
      <c r="M69" s="78"/>
      <c r="N69" s="78"/>
      <c r="P69" s="80" t="s">
        <v>792</v>
      </c>
      <c r="Q69" s="78"/>
      <c r="R69" s="78"/>
      <c r="S69" s="78"/>
      <c r="T69" s="78"/>
      <c r="U69" s="78"/>
    </row>
    <row r="71" spans="2:29" x14ac:dyDescent="0.3">
      <c r="X71" s="78" t="s">
        <v>796</v>
      </c>
      <c r="Y71" s="78"/>
      <c r="Z71" s="78"/>
      <c r="AA71" s="78"/>
      <c r="AB71" s="78"/>
      <c r="AC71" s="78"/>
    </row>
    <row r="86" spans="2:29" x14ac:dyDescent="0.3">
      <c r="B86" s="78" t="s">
        <v>783</v>
      </c>
      <c r="C86" s="78"/>
      <c r="D86" s="78"/>
      <c r="E86" s="78"/>
      <c r="F86" s="78"/>
      <c r="G86" s="78"/>
      <c r="I86" s="78" t="s">
        <v>788</v>
      </c>
      <c r="J86" s="78"/>
      <c r="K86" s="78"/>
      <c r="L86" s="78"/>
      <c r="M86" s="78"/>
      <c r="N86" s="78"/>
      <c r="P86" s="80" t="s">
        <v>793</v>
      </c>
      <c r="Q86" s="78"/>
      <c r="R86" s="78"/>
      <c r="S86" s="78"/>
      <c r="T86" s="78"/>
      <c r="U86" s="78"/>
    </row>
    <row r="94" spans="2:29" x14ac:dyDescent="0.3">
      <c r="X94" s="78" t="s">
        <v>797</v>
      </c>
      <c r="Y94" s="78"/>
      <c r="Z94" s="78"/>
      <c r="AA94" s="78"/>
      <c r="AB94" s="78"/>
      <c r="AC94" s="78"/>
    </row>
    <row r="109" spans="2:13" x14ac:dyDescent="0.3">
      <c r="B109" s="78" t="s">
        <v>798</v>
      </c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</row>
  </sheetData>
  <mergeCells count="22">
    <mergeCell ref="B36:G36"/>
    <mergeCell ref="B52:G52"/>
    <mergeCell ref="I20:N20"/>
    <mergeCell ref="B69:G69"/>
    <mergeCell ref="I36:N36"/>
    <mergeCell ref="I52:N52"/>
    <mergeCell ref="B109:M109"/>
    <mergeCell ref="X54:AC54"/>
    <mergeCell ref="X20:AC20"/>
    <mergeCell ref="X37:AC37"/>
    <mergeCell ref="B2:AE2"/>
    <mergeCell ref="B86:G86"/>
    <mergeCell ref="X94:AC94"/>
    <mergeCell ref="I69:N69"/>
    <mergeCell ref="I86:N86"/>
    <mergeCell ref="X71:AC71"/>
    <mergeCell ref="P20:U20"/>
    <mergeCell ref="P36:U36"/>
    <mergeCell ref="P52:U52"/>
    <mergeCell ref="P69:U69"/>
    <mergeCell ref="P86:U86"/>
    <mergeCell ref="B20:G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AF2F-9BAC-423F-BD3D-D62582674116}">
  <dimension ref="B2:H10"/>
  <sheetViews>
    <sheetView zoomScale="80" zoomScaleNormal="80" workbookViewId="0">
      <selection activeCell="C29" sqref="C29"/>
    </sheetView>
  </sheetViews>
  <sheetFormatPr defaultRowHeight="14.4" x14ac:dyDescent="0.3"/>
  <cols>
    <col min="1" max="1" width="6.6640625" customWidth="1"/>
    <col min="2" max="2" width="6" bestFit="1" customWidth="1"/>
    <col min="3" max="3" width="44.21875" customWidth="1"/>
    <col min="4" max="4" width="13.5546875" bestFit="1" customWidth="1"/>
    <col min="5" max="5" width="11.88671875" bestFit="1" customWidth="1"/>
    <col min="6" max="6" width="12"/>
    <col min="7" max="7" width="21.33203125" customWidth="1"/>
    <col min="8" max="8" width="9.33203125" bestFit="1" customWidth="1"/>
    <col min="9" max="9" width="6.6640625" customWidth="1"/>
  </cols>
  <sheetData>
    <row r="2" spans="2:8" x14ac:dyDescent="0.3">
      <c r="B2" s="81" t="s">
        <v>778</v>
      </c>
      <c r="C2" s="81"/>
      <c r="D2" s="81"/>
      <c r="E2" s="81"/>
      <c r="F2" s="81"/>
      <c r="G2" s="81"/>
      <c r="H2" s="81"/>
    </row>
    <row r="4" spans="2:8" ht="57.6" x14ac:dyDescent="0.3">
      <c r="B4" s="5" t="s">
        <v>0</v>
      </c>
      <c r="C4" s="5" t="s">
        <v>1</v>
      </c>
      <c r="D4" s="5" t="s">
        <v>2</v>
      </c>
      <c r="E4" s="5" t="s">
        <v>3</v>
      </c>
      <c r="F4" s="13" t="s">
        <v>747</v>
      </c>
      <c r="G4" s="7" t="s">
        <v>748</v>
      </c>
      <c r="H4" s="5" t="s">
        <v>4</v>
      </c>
    </row>
    <row r="5" spans="2:8" ht="28.8" x14ac:dyDescent="0.3">
      <c r="B5" s="44" t="s">
        <v>768</v>
      </c>
      <c r="C5" s="44" t="s">
        <v>773</v>
      </c>
      <c r="D5" s="44">
        <v>711</v>
      </c>
      <c r="E5" s="40" t="s">
        <v>9</v>
      </c>
      <c r="F5" s="46">
        <v>53</v>
      </c>
      <c r="G5" s="68">
        <v>11075.184432000002</v>
      </c>
      <c r="H5" s="48">
        <v>12</v>
      </c>
    </row>
    <row r="6" spans="2:8" ht="28.8" x14ac:dyDescent="0.3">
      <c r="B6" s="44" t="s">
        <v>769</v>
      </c>
      <c r="C6" s="44" t="s">
        <v>774</v>
      </c>
      <c r="D6" s="44">
        <v>711</v>
      </c>
      <c r="E6" s="40" t="s">
        <v>9</v>
      </c>
      <c r="F6" s="47">
        <v>453.98000000000013</v>
      </c>
      <c r="G6" s="68">
        <v>63244.178974080009</v>
      </c>
      <c r="H6" s="48">
        <v>8</v>
      </c>
    </row>
    <row r="7" spans="2:8" ht="28.8" x14ac:dyDescent="0.3">
      <c r="B7" s="44" t="s">
        <v>770</v>
      </c>
      <c r="C7" s="44" t="s">
        <v>775</v>
      </c>
      <c r="D7" s="44">
        <v>711</v>
      </c>
      <c r="E7" s="40" t="s">
        <v>9</v>
      </c>
      <c r="F7" s="47">
        <v>26.669999999999998</v>
      </c>
      <c r="G7" s="68">
        <v>3715.4109283199991</v>
      </c>
      <c r="H7" s="48">
        <v>8</v>
      </c>
    </row>
    <row r="8" spans="2:8" ht="28.8" x14ac:dyDescent="0.3">
      <c r="B8" s="44" t="s">
        <v>771</v>
      </c>
      <c r="C8" s="44" t="s">
        <v>776</v>
      </c>
      <c r="D8" s="44">
        <v>711</v>
      </c>
      <c r="E8" s="40" t="s">
        <v>9</v>
      </c>
      <c r="F8" s="47">
        <v>65.77</v>
      </c>
      <c r="G8" s="68">
        <v>10307.757737159996</v>
      </c>
      <c r="H8" s="48">
        <v>9</v>
      </c>
    </row>
    <row r="9" spans="2:8" ht="28.8" x14ac:dyDescent="0.3">
      <c r="B9" s="44" t="s">
        <v>772</v>
      </c>
      <c r="C9" s="44" t="s">
        <v>777</v>
      </c>
      <c r="D9" s="48">
        <v>508</v>
      </c>
      <c r="E9" s="40" t="s">
        <v>9</v>
      </c>
      <c r="F9" s="45">
        <v>1.68</v>
      </c>
      <c r="G9" s="68">
        <v>167.21961984000001</v>
      </c>
      <c r="H9" s="48">
        <v>8</v>
      </c>
    </row>
    <row r="10" spans="2:8" x14ac:dyDescent="0.3">
      <c r="F10" s="42" t="s">
        <v>757</v>
      </c>
      <c r="G10" s="41">
        <v>88509.751691400001</v>
      </c>
    </row>
  </sheetData>
  <mergeCells count="1">
    <mergeCell ref="B2:H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28DD-9612-4904-8586-066DD4263638}">
  <dimension ref="B2:H387"/>
  <sheetViews>
    <sheetView topLeftCell="A3" zoomScale="80" zoomScaleNormal="80" workbookViewId="0">
      <selection activeCell="C20" sqref="C20"/>
    </sheetView>
  </sheetViews>
  <sheetFormatPr defaultColWidth="12" defaultRowHeight="14.4" x14ac:dyDescent="0.3"/>
  <cols>
    <col min="1" max="1" width="6.6640625" customWidth="1"/>
    <col min="2" max="2" width="6" style="14" bestFit="1" customWidth="1"/>
    <col min="3" max="3" width="33.33203125" style="15" customWidth="1"/>
    <col min="4" max="4" width="13.5546875" style="14" bestFit="1" customWidth="1"/>
    <col min="5" max="5" width="11.88671875" style="14" bestFit="1" customWidth="1"/>
    <col min="6" max="6" width="12" style="16"/>
    <col min="7" max="7" width="21.33203125" style="11" customWidth="1"/>
    <col min="8" max="8" width="9.33203125" style="14" bestFit="1" customWidth="1"/>
    <col min="9" max="9" width="6.5546875" customWidth="1"/>
  </cols>
  <sheetData>
    <row r="2" spans="2:8" x14ac:dyDescent="0.3">
      <c r="B2" s="82" t="s">
        <v>778</v>
      </c>
      <c r="C2" s="82"/>
      <c r="D2" s="82"/>
      <c r="E2" s="82"/>
      <c r="F2" s="82"/>
      <c r="G2" s="82"/>
      <c r="H2" s="82"/>
    </row>
    <row r="4" spans="2:8" ht="57.6" x14ac:dyDescent="0.3">
      <c r="B4" s="5" t="s">
        <v>0</v>
      </c>
      <c r="C4" s="5" t="s">
        <v>1</v>
      </c>
      <c r="D4" s="5" t="s">
        <v>2</v>
      </c>
      <c r="E4" s="5" t="s">
        <v>3</v>
      </c>
      <c r="F4" s="13" t="s">
        <v>747</v>
      </c>
      <c r="G4" s="7" t="s">
        <v>748</v>
      </c>
      <c r="H4" s="5" t="s">
        <v>4</v>
      </c>
    </row>
    <row r="5" spans="2:8" x14ac:dyDescent="0.3">
      <c r="B5" s="17">
        <f>ROW(A1)</f>
        <v>1</v>
      </c>
      <c r="C5" s="1" t="s">
        <v>725</v>
      </c>
      <c r="D5" s="1"/>
      <c r="E5" s="1" t="s">
        <v>6</v>
      </c>
      <c r="F5" s="6">
        <v>2</v>
      </c>
      <c r="G5" s="3">
        <v>50</v>
      </c>
      <c r="H5" s="1"/>
    </row>
    <row r="6" spans="2:8" x14ac:dyDescent="0.3">
      <c r="B6" s="17">
        <f t="shared" ref="B6:B14" si="0">ROW(A2)</f>
        <v>2</v>
      </c>
      <c r="C6" s="2" t="s">
        <v>712</v>
      </c>
      <c r="D6" s="1">
        <v>250</v>
      </c>
      <c r="E6" s="1" t="s">
        <v>6</v>
      </c>
      <c r="F6" s="6">
        <v>1</v>
      </c>
      <c r="G6" s="3">
        <v>250</v>
      </c>
      <c r="H6" s="1"/>
    </row>
    <row r="7" spans="2:8" x14ac:dyDescent="0.3">
      <c r="B7" s="17">
        <f t="shared" si="0"/>
        <v>3</v>
      </c>
      <c r="C7" s="2" t="s">
        <v>712</v>
      </c>
      <c r="D7" s="1">
        <v>250</v>
      </c>
      <c r="E7" s="1" t="s">
        <v>6</v>
      </c>
      <c r="F7" s="6">
        <v>1</v>
      </c>
      <c r="G7" s="3">
        <v>250</v>
      </c>
      <c r="H7" s="1"/>
    </row>
    <row r="8" spans="2:8" ht="28.8" x14ac:dyDescent="0.3">
      <c r="B8" s="17">
        <f t="shared" si="0"/>
        <v>4</v>
      </c>
      <c r="C8" s="8" t="s">
        <v>616</v>
      </c>
      <c r="D8" s="10"/>
      <c r="E8" s="18" t="s">
        <v>6</v>
      </c>
      <c r="F8" s="19">
        <v>1</v>
      </c>
      <c r="G8" s="8">
        <v>145</v>
      </c>
      <c r="H8" s="1"/>
    </row>
    <row r="9" spans="2:8" x14ac:dyDescent="0.3">
      <c r="B9" s="17">
        <f t="shared" si="0"/>
        <v>5</v>
      </c>
      <c r="C9" s="10" t="s">
        <v>594</v>
      </c>
      <c r="D9" s="10"/>
      <c r="E9" s="18" t="s">
        <v>6</v>
      </c>
      <c r="F9" s="19">
        <v>1</v>
      </c>
      <c r="G9" s="8">
        <v>80</v>
      </c>
      <c r="H9" s="1"/>
    </row>
    <row r="10" spans="2:8" ht="28.8" x14ac:dyDescent="0.3">
      <c r="B10" s="17">
        <f t="shared" si="0"/>
        <v>6</v>
      </c>
      <c r="C10" s="8" t="s">
        <v>743</v>
      </c>
      <c r="D10" s="10"/>
      <c r="E10" s="18" t="s">
        <v>6</v>
      </c>
      <c r="F10" s="19">
        <v>1</v>
      </c>
      <c r="G10" s="8">
        <v>755</v>
      </c>
      <c r="H10" s="1"/>
    </row>
    <row r="11" spans="2:8" x14ac:dyDescent="0.3">
      <c r="B11" s="17">
        <f t="shared" si="0"/>
        <v>7</v>
      </c>
      <c r="C11" s="8" t="s">
        <v>615</v>
      </c>
      <c r="D11" s="10"/>
      <c r="E11" s="18" t="s">
        <v>6</v>
      </c>
      <c r="F11" s="19">
        <v>2</v>
      </c>
      <c r="G11" s="8">
        <v>30</v>
      </c>
      <c r="H11" s="1"/>
    </row>
    <row r="12" spans="2:8" x14ac:dyDescent="0.3">
      <c r="B12" s="17">
        <f t="shared" si="0"/>
        <v>8</v>
      </c>
      <c r="C12" s="10" t="s">
        <v>740</v>
      </c>
      <c r="D12" s="10">
        <v>108</v>
      </c>
      <c r="E12" s="18" t="s">
        <v>6</v>
      </c>
      <c r="F12" s="19">
        <v>1</v>
      </c>
      <c r="G12" s="9">
        <v>80</v>
      </c>
      <c r="H12" s="1"/>
    </row>
    <row r="13" spans="2:8" x14ac:dyDescent="0.3">
      <c r="B13" s="17">
        <f t="shared" si="0"/>
        <v>9</v>
      </c>
      <c r="C13" s="10" t="s">
        <v>741</v>
      </c>
      <c r="D13" s="10">
        <v>89</v>
      </c>
      <c r="E13" s="18" t="s">
        <v>6</v>
      </c>
      <c r="F13" s="19">
        <v>1</v>
      </c>
      <c r="G13" s="9">
        <v>70</v>
      </c>
      <c r="H13" s="1"/>
    </row>
    <row r="14" spans="2:8" x14ac:dyDescent="0.3">
      <c r="B14" s="17">
        <f t="shared" si="0"/>
        <v>10</v>
      </c>
      <c r="C14" s="8" t="s">
        <v>686</v>
      </c>
      <c r="D14" s="10"/>
      <c r="E14" s="5" t="s">
        <v>6</v>
      </c>
      <c r="F14" s="13">
        <v>1</v>
      </c>
      <c r="G14" s="10">
        <v>190</v>
      </c>
      <c r="H14" s="1"/>
    </row>
    <row r="15" spans="2:8" x14ac:dyDescent="0.3">
      <c r="B15" s="49"/>
      <c r="C15" s="54" t="s">
        <v>749</v>
      </c>
      <c r="D15" s="54"/>
      <c r="E15" s="49"/>
      <c r="F15" s="55"/>
      <c r="G15" s="54">
        <f>SUBTOTAL(9,G5:G14)</f>
        <v>1900</v>
      </c>
      <c r="H15" s="51"/>
    </row>
    <row r="16" spans="2:8" x14ac:dyDescent="0.3">
      <c r="B16" s="17">
        <f>ROW(A11)</f>
        <v>11</v>
      </c>
      <c r="C16" s="10" t="s">
        <v>746</v>
      </c>
      <c r="D16" s="10"/>
      <c r="E16" s="18" t="s">
        <v>6</v>
      </c>
      <c r="F16" s="19">
        <v>1</v>
      </c>
      <c r="G16" s="9">
        <v>50.3</v>
      </c>
      <c r="H16" s="1"/>
    </row>
    <row r="17" spans="2:8" x14ac:dyDescent="0.3">
      <c r="B17" s="17">
        <f t="shared" ref="B17:B20" si="1">ROW(A12)</f>
        <v>12</v>
      </c>
      <c r="C17" s="5" t="s">
        <v>704</v>
      </c>
      <c r="D17" s="1"/>
      <c r="E17" s="1" t="s">
        <v>596</v>
      </c>
      <c r="F17" s="6">
        <v>1</v>
      </c>
      <c r="G17" s="8">
        <v>67</v>
      </c>
      <c r="H17" s="1"/>
    </row>
    <row r="18" spans="2:8" x14ac:dyDescent="0.3">
      <c r="B18" s="17">
        <f t="shared" si="1"/>
        <v>13</v>
      </c>
      <c r="C18" s="5" t="s">
        <v>703</v>
      </c>
      <c r="D18" s="1"/>
      <c r="E18" s="1" t="s">
        <v>596</v>
      </c>
      <c r="F18" s="6">
        <v>1</v>
      </c>
      <c r="G18" s="8">
        <v>148</v>
      </c>
      <c r="H18" s="1"/>
    </row>
    <row r="19" spans="2:8" x14ac:dyDescent="0.3">
      <c r="B19" s="17">
        <f t="shared" si="1"/>
        <v>14</v>
      </c>
      <c r="C19" s="10" t="s">
        <v>679</v>
      </c>
      <c r="D19" s="10"/>
      <c r="E19" s="18" t="s">
        <v>6</v>
      </c>
      <c r="F19" s="19">
        <v>1</v>
      </c>
      <c r="G19" s="9">
        <v>254.5</v>
      </c>
      <c r="H19" s="1"/>
    </row>
    <row r="20" spans="2:8" x14ac:dyDescent="0.3">
      <c r="B20" s="17">
        <f t="shared" si="1"/>
        <v>15</v>
      </c>
      <c r="C20" s="88" t="s">
        <v>744</v>
      </c>
      <c r="D20" s="10"/>
      <c r="E20" s="18" t="s">
        <v>6</v>
      </c>
      <c r="F20" s="19">
        <v>2</v>
      </c>
      <c r="G20" s="8">
        <f>SUM(F20*90)</f>
        <v>180</v>
      </c>
      <c r="H20" s="1"/>
    </row>
    <row r="21" spans="2:8" x14ac:dyDescent="0.3">
      <c r="B21" s="17">
        <f>ROW(A16)</f>
        <v>16</v>
      </c>
      <c r="C21" s="10" t="s">
        <v>745</v>
      </c>
      <c r="D21" s="10"/>
      <c r="E21" s="18" t="s">
        <v>6</v>
      </c>
      <c r="F21" s="19">
        <v>1</v>
      </c>
      <c r="G21" s="9">
        <v>1200</v>
      </c>
      <c r="H21" s="1"/>
    </row>
    <row r="22" spans="2:8" x14ac:dyDescent="0.3">
      <c r="B22" s="49"/>
      <c r="C22" s="54" t="s">
        <v>750</v>
      </c>
      <c r="D22" s="54"/>
      <c r="E22" s="49"/>
      <c r="F22" s="55"/>
      <c r="G22" s="54">
        <f>SUBTOTAL(9,G16:G21)</f>
        <v>1899.8</v>
      </c>
      <c r="H22" s="51"/>
    </row>
    <row r="23" spans="2:8" x14ac:dyDescent="0.3">
      <c r="B23" s="17">
        <f>ROW(A17)</f>
        <v>17</v>
      </c>
      <c r="C23" s="10" t="s">
        <v>447</v>
      </c>
      <c r="D23" s="10">
        <v>440</v>
      </c>
      <c r="E23" s="18" t="s">
        <v>9</v>
      </c>
      <c r="F23" s="19">
        <v>1.2</v>
      </c>
      <c r="G23" s="8">
        <f>3.14*D23/1000*F23*(H23/1000)*7800</f>
        <v>258.63552000000004</v>
      </c>
      <c r="H23" s="1">
        <v>20</v>
      </c>
    </row>
    <row r="24" spans="2:8" x14ac:dyDescent="0.3">
      <c r="B24" s="17">
        <f>ROW(A18)</f>
        <v>18</v>
      </c>
      <c r="C24" s="10" t="s">
        <v>448</v>
      </c>
      <c r="D24" s="10">
        <v>440</v>
      </c>
      <c r="E24" s="18" t="s">
        <v>9</v>
      </c>
      <c r="F24" s="19">
        <v>1.2</v>
      </c>
      <c r="G24" s="8">
        <f>3.14*D24/1000*F24*(H24/1000)*7800</f>
        <v>258.63552000000004</v>
      </c>
      <c r="H24" s="1">
        <v>20</v>
      </c>
    </row>
    <row r="25" spans="2:8" x14ac:dyDescent="0.3">
      <c r="B25" s="49"/>
      <c r="C25" s="54" t="s">
        <v>751</v>
      </c>
      <c r="D25" s="54"/>
      <c r="E25" s="49"/>
      <c r="F25" s="55"/>
      <c r="G25" s="54">
        <f>SUBTOTAL(9,G23:G24)</f>
        <v>517.27104000000008</v>
      </c>
      <c r="H25" s="51"/>
    </row>
    <row r="26" spans="2:8" x14ac:dyDescent="0.3">
      <c r="B26" s="17">
        <f>ROW(A19)</f>
        <v>19</v>
      </c>
      <c r="C26" s="10" t="s">
        <v>592</v>
      </c>
      <c r="D26" s="10">
        <v>323</v>
      </c>
      <c r="E26" s="18" t="s">
        <v>9</v>
      </c>
      <c r="F26" s="19">
        <v>0.56999999999999995</v>
      </c>
      <c r="G26" s="8">
        <f>3.14*D26/1000*7800*F26*H26/1000</f>
        <v>112.73055300000001</v>
      </c>
      <c r="H26" s="1">
        <v>25</v>
      </c>
    </row>
    <row r="27" spans="2:8" ht="28.8" x14ac:dyDescent="0.3">
      <c r="B27" s="17">
        <f t="shared" ref="B27:B31" si="2">ROW(A20)</f>
        <v>20</v>
      </c>
      <c r="C27" s="8" t="s">
        <v>623</v>
      </c>
      <c r="D27" s="10"/>
      <c r="E27" s="18" t="s">
        <v>6</v>
      </c>
      <c r="F27" s="19">
        <v>1</v>
      </c>
      <c r="G27" s="8">
        <v>76</v>
      </c>
      <c r="H27" s="1"/>
    </row>
    <row r="28" spans="2:8" x14ac:dyDescent="0.3">
      <c r="B28" s="17">
        <f t="shared" si="2"/>
        <v>21</v>
      </c>
      <c r="C28" s="8" t="s">
        <v>627</v>
      </c>
      <c r="D28" s="10"/>
      <c r="E28" s="18" t="s">
        <v>9</v>
      </c>
      <c r="F28" s="19">
        <v>4.96</v>
      </c>
      <c r="G28" s="8">
        <f>3.14*108/1000*7800*4/1000*4.96+3.14*168/1000*7800*6/1000*0.34</f>
        <v>60.873396479999997</v>
      </c>
      <c r="H28" s="20"/>
    </row>
    <row r="29" spans="2:8" ht="28.8" x14ac:dyDescent="0.3">
      <c r="B29" s="17">
        <f t="shared" si="2"/>
        <v>22</v>
      </c>
      <c r="C29" s="10" t="s">
        <v>678</v>
      </c>
      <c r="D29" s="10"/>
      <c r="E29" s="18" t="s">
        <v>6</v>
      </c>
      <c r="F29" s="19">
        <v>7</v>
      </c>
      <c r="G29" s="8">
        <f>SUM(F29*110)</f>
        <v>770</v>
      </c>
      <c r="H29" s="1"/>
    </row>
    <row r="30" spans="2:8" x14ac:dyDescent="0.3">
      <c r="B30" s="17">
        <f t="shared" si="2"/>
        <v>23</v>
      </c>
      <c r="C30" s="10" t="s">
        <v>591</v>
      </c>
      <c r="D30" s="10">
        <v>323</v>
      </c>
      <c r="E30" s="18" t="s">
        <v>9</v>
      </c>
      <c r="F30" s="19">
        <v>0.48</v>
      </c>
      <c r="G30" s="8">
        <f>3.14*D30/1000*7800*F30*H30/1000</f>
        <v>94.930992000000018</v>
      </c>
      <c r="H30" s="1">
        <v>25</v>
      </c>
    </row>
    <row r="31" spans="2:8" x14ac:dyDescent="0.3">
      <c r="B31" s="17">
        <f t="shared" si="2"/>
        <v>24</v>
      </c>
      <c r="C31" s="2" t="s">
        <v>742</v>
      </c>
      <c r="D31" s="1" t="s">
        <v>709</v>
      </c>
      <c r="E31" s="1" t="s">
        <v>9</v>
      </c>
      <c r="F31" s="6" t="s">
        <v>710</v>
      </c>
      <c r="G31" s="3">
        <v>170</v>
      </c>
      <c r="H31" s="1"/>
    </row>
    <row r="32" spans="2:8" x14ac:dyDescent="0.3">
      <c r="B32" s="49"/>
      <c r="C32" s="50" t="s">
        <v>752</v>
      </c>
      <c r="D32" s="51"/>
      <c r="E32" s="51"/>
      <c r="F32" s="52"/>
      <c r="G32" s="53">
        <f>SUBTOTAL(9,G26:G31)</f>
        <v>1284.53494148</v>
      </c>
      <c r="H32" s="51"/>
    </row>
    <row r="33" spans="2:8" x14ac:dyDescent="0.3">
      <c r="B33" s="17">
        <f>ROW(A25)</f>
        <v>25</v>
      </c>
      <c r="C33" s="8" t="s">
        <v>689</v>
      </c>
      <c r="D33" s="10"/>
      <c r="E33" s="5" t="s">
        <v>6</v>
      </c>
      <c r="F33" s="13">
        <v>12</v>
      </c>
      <c r="G33" s="10">
        <f>F33*10</f>
        <v>120</v>
      </c>
      <c r="H33" s="1"/>
    </row>
    <row r="34" spans="2:8" x14ac:dyDescent="0.3">
      <c r="B34" s="17">
        <f t="shared" ref="B34:B39" si="3">ROW(A26)</f>
        <v>26</v>
      </c>
      <c r="C34" s="10" t="s">
        <v>600</v>
      </c>
      <c r="D34" s="10"/>
      <c r="E34" s="18" t="s">
        <v>6</v>
      </c>
      <c r="F34" s="19">
        <v>6</v>
      </c>
      <c r="G34" s="8">
        <f>35*6</f>
        <v>210</v>
      </c>
      <c r="H34" s="1"/>
    </row>
    <row r="35" spans="2:8" ht="28.8" x14ac:dyDescent="0.3">
      <c r="B35" s="17">
        <f t="shared" si="3"/>
        <v>27</v>
      </c>
      <c r="C35" s="10" t="s">
        <v>602</v>
      </c>
      <c r="D35" s="10"/>
      <c r="E35" s="18" t="s">
        <v>6</v>
      </c>
      <c r="F35" s="19">
        <v>11</v>
      </c>
      <c r="G35" s="8">
        <f>10*11</f>
        <v>110</v>
      </c>
      <c r="H35" s="1"/>
    </row>
    <row r="36" spans="2:8" x14ac:dyDescent="0.3">
      <c r="B36" s="17">
        <f t="shared" si="3"/>
        <v>28</v>
      </c>
      <c r="C36" s="8" t="s">
        <v>690</v>
      </c>
      <c r="D36" s="10"/>
      <c r="E36" s="5" t="s">
        <v>6</v>
      </c>
      <c r="F36" s="13">
        <v>14</v>
      </c>
      <c r="G36" s="10">
        <f>3*14</f>
        <v>42</v>
      </c>
      <c r="H36" s="1"/>
    </row>
    <row r="37" spans="2:8" x14ac:dyDescent="0.3">
      <c r="B37" s="17">
        <f t="shared" si="3"/>
        <v>29</v>
      </c>
      <c r="C37" s="10" t="s">
        <v>601</v>
      </c>
      <c r="D37" s="10"/>
      <c r="E37" s="18" t="s">
        <v>6</v>
      </c>
      <c r="F37" s="19">
        <v>13</v>
      </c>
      <c r="G37" s="8">
        <f>SUM(F37*8)</f>
        <v>104</v>
      </c>
      <c r="H37" s="1"/>
    </row>
    <row r="38" spans="2:8" x14ac:dyDescent="0.3">
      <c r="B38" s="17">
        <f t="shared" si="3"/>
        <v>30</v>
      </c>
      <c r="C38" s="89" t="s">
        <v>688</v>
      </c>
      <c r="D38" s="10"/>
      <c r="E38" s="5" t="s">
        <v>6</v>
      </c>
      <c r="F38" s="13">
        <v>2</v>
      </c>
      <c r="G38" s="10">
        <f>50*2</f>
        <v>100</v>
      </c>
      <c r="H38" s="1"/>
    </row>
    <row r="39" spans="2:8" x14ac:dyDescent="0.3">
      <c r="B39" s="17">
        <f t="shared" si="3"/>
        <v>31</v>
      </c>
      <c r="C39" s="10" t="s">
        <v>604</v>
      </c>
      <c r="D39" s="10"/>
      <c r="E39" s="18" t="s">
        <v>6</v>
      </c>
      <c r="F39" s="19">
        <v>6</v>
      </c>
      <c r="G39" s="8">
        <f>50*6</f>
        <v>300</v>
      </c>
      <c r="H39" s="1"/>
    </row>
    <row r="40" spans="2:8" x14ac:dyDescent="0.3">
      <c r="B40" s="49"/>
      <c r="C40" s="54" t="s">
        <v>753</v>
      </c>
      <c r="D40" s="54"/>
      <c r="E40" s="49"/>
      <c r="F40" s="55"/>
      <c r="G40" s="54">
        <f>SUBTOTAL(9,G33:G39)</f>
        <v>986</v>
      </c>
      <c r="H40" s="51"/>
    </row>
    <row r="41" spans="2:8" x14ac:dyDescent="0.3">
      <c r="B41" s="17">
        <f>ROW(A32)</f>
        <v>32</v>
      </c>
      <c r="C41" s="8" t="s">
        <v>697</v>
      </c>
      <c r="D41" s="10">
        <v>711</v>
      </c>
      <c r="E41" s="18" t="s">
        <v>9</v>
      </c>
      <c r="F41" s="19">
        <v>11.5</v>
      </c>
      <c r="G41" s="8">
        <f>3.14*D41/1000*F41*(H41/1000)*7800</f>
        <v>1602.070704</v>
      </c>
      <c r="H41" s="5">
        <v>8</v>
      </c>
    </row>
    <row r="42" spans="2:8" ht="28.8" x14ac:dyDescent="0.3">
      <c r="B42" s="17">
        <f t="shared" ref="B42:B105" si="4">ROW(A33)</f>
        <v>33</v>
      </c>
      <c r="C42" s="8" t="s">
        <v>687</v>
      </c>
      <c r="D42" s="10">
        <v>90</v>
      </c>
      <c r="E42" s="5" t="s">
        <v>9</v>
      </c>
      <c r="F42" s="13">
        <v>19.95</v>
      </c>
      <c r="G42" s="10">
        <f>3.14*D42/1000*F42*(H42/1000)*7800</f>
        <v>263.85231600000003</v>
      </c>
      <c r="H42" s="5">
        <v>6</v>
      </c>
    </row>
    <row r="43" spans="2:8" x14ac:dyDescent="0.3">
      <c r="B43" s="17">
        <f t="shared" si="4"/>
        <v>34</v>
      </c>
      <c r="C43" s="1" t="s">
        <v>722</v>
      </c>
      <c r="D43" s="1"/>
      <c r="E43" s="1" t="s">
        <v>9</v>
      </c>
      <c r="F43" s="6">
        <v>3.55</v>
      </c>
      <c r="G43" s="3">
        <v>131</v>
      </c>
      <c r="H43" s="1"/>
    </row>
    <row r="44" spans="2:8" x14ac:dyDescent="0.3">
      <c r="B44" s="17">
        <f t="shared" si="4"/>
        <v>35</v>
      </c>
      <c r="C44" s="1" t="s">
        <v>719</v>
      </c>
      <c r="D44" s="1"/>
      <c r="E44" s="1" t="s">
        <v>9</v>
      </c>
      <c r="F44" s="6">
        <v>2.72</v>
      </c>
      <c r="G44" s="3">
        <v>204</v>
      </c>
      <c r="H44" s="1"/>
    </row>
    <row r="45" spans="2:8" x14ac:dyDescent="0.3">
      <c r="B45" s="17">
        <f t="shared" si="4"/>
        <v>36</v>
      </c>
      <c r="C45" s="1" t="s">
        <v>719</v>
      </c>
      <c r="D45" s="1"/>
      <c r="E45" s="1" t="s">
        <v>9</v>
      </c>
      <c r="F45" s="6">
        <v>4.5</v>
      </c>
      <c r="G45" s="3">
        <v>338</v>
      </c>
      <c r="H45" s="1"/>
    </row>
    <row r="46" spans="2:8" x14ac:dyDescent="0.3">
      <c r="B46" s="17">
        <f t="shared" si="4"/>
        <v>37</v>
      </c>
      <c r="C46" s="1" t="s">
        <v>720</v>
      </c>
      <c r="D46" s="1"/>
      <c r="E46" s="1" t="s">
        <v>9</v>
      </c>
      <c r="F46" s="6">
        <v>4.5</v>
      </c>
      <c r="G46" s="3">
        <v>287</v>
      </c>
      <c r="H46" s="1"/>
    </row>
    <row r="47" spans="2:8" x14ac:dyDescent="0.3">
      <c r="B47" s="17">
        <f t="shared" si="4"/>
        <v>38</v>
      </c>
      <c r="C47" s="1" t="s">
        <v>721</v>
      </c>
      <c r="D47" s="1"/>
      <c r="E47" s="1" t="s">
        <v>9</v>
      </c>
      <c r="F47" s="6">
        <v>4.5999999999999996</v>
      </c>
      <c r="G47" s="3">
        <v>415</v>
      </c>
      <c r="H47" s="1"/>
    </row>
    <row r="48" spans="2:8" x14ac:dyDescent="0.3">
      <c r="B48" s="17">
        <f t="shared" si="4"/>
        <v>39</v>
      </c>
      <c r="C48" s="2" t="s">
        <v>713</v>
      </c>
      <c r="D48" s="1" t="s">
        <v>714</v>
      </c>
      <c r="E48" s="1" t="s">
        <v>9</v>
      </c>
      <c r="F48" s="6" t="s">
        <v>715</v>
      </c>
      <c r="G48" s="3">
        <v>210</v>
      </c>
      <c r="H48" s="1"/>
    </row>
    <row r="49" spans="2:8" x14ac:dyDescent="0.3">
      <c r="B49" s="17">
        <f t="shared" si="4"/>
        <v>40</v>
      </c>
      <c r="C49" s="2" t="s">
        <v>713</v>
      </c>
      <c r="D49" s="1" t="s">
        <v>716</v>
      </c>
      <c r="E49" s="1" t="s">
        <v>9</v>
      </c>
      <c r="F49" s="6">
        <v>2.96</v>
      </c>
      <c r="G49" s="3">
        <v>350</v>
      </c>
      <c r="H49" s="1"/>
    </row>
    <row r="50" spans="2:8" x14ac:dyDescent="0.3">
      <c r="B50" s="17">
        <f t="shared" si="4"/>
        <v>41</v>
      </c>
      <c r="C50" s="2" t="s">
        <v>713</v>
      </c>
      <c r="D50" s="1" t="s">
        <v>717</v>
      </c>
      <c r="E50" s="1" t="s">
        <v>9</v>
      </c>
      <c r="F50" s="6" t="s">
        <v>718</v>
      </c>
      <c r="G50" s="3">
        <v>360</v>
      </c>
      <c r="H50" s="1"/>
    </row>
    <row r="51" spans="2:8" x14ac:dyDescent="0.3">
      <c r="B51" s="17">
        <f t="shared" si="4"/>
        <v>42</v>
      </c>
      <c r="C51" s="2" t="s">
        <v>713</v>
      </c>
      <c r="D51" s="1">
        <v>377</v>
      </c>
      <c r="E51" s="1" t="s">
        <v>9</v>
      </c>
      <c r="F51" s="6">
        <v>2.08</v>
      </c>
      <c r="G51" s="3">
        <v>134</v>
      </c>
      <c r="H51" s="1"/>
    </row>
    <row r="52" spans="2:8" x14ac:dyDescent="0.3">
      <c r="B52" s="17">
        <f t="shared" si="4"/>
        <v>43</v>
      </c>
      <c r="C52" s="2" t="s">
        <v>713</v>
      </c>
      <c r="D52" s="1">
        <v>377</v>
      </c>
      <c r="E52" s="1" t="s">
        <v>9</v>
      </c>
      <c r="F52" s="6">
        <v>2.2400000000000002</v>
      </c>
      <c r="G52" s="3">
        <v>145</v>
      </c>
      <c r="H52" s="1"/>
    </row>
    <row r="53" spans="2:8" x14ac:dyDescent="0.3">
      <c r="B53" s="17">
        <f t="shared" si="4"/>
        <v>44</v>
      </c>
      <c r="C53" s="2" t="s">
        <v>713</v>
      </c>
      <c r="D53" s="1">
        <v>377</v>
      </c>
      <c r="E53" s="1" t="s">
        <v>9</v>
      </c>
      <c r="F53" s="6">
        <v>2.96</v>
      </c>
      <c r="G53" s="3">
        <v>191</v>
      </c>
      <c r="H53" s="1"/>
    </row>
    <row r="54" spans="2:8" x14ac:dyDescent="0.3">
      <c r="B54" s="17">
        <f t="shared" si="4"/>
        <v>45</v>
      </c>
      <c r="C54" s="2" t="s">
        <v>713</v>
      </c>
      <c r="D54" s="1">
        <v>377</v>
      </c>
      <c r="E54" s="1" t="s">
        <v>9</v>
      </c>
      <c r="F54" s="6">
        <v>2.48</v>
      </c>
      <c r="G54" s="3">
        <v>160</v>
      </c>
      <c r="H54" s="1"/>
    </row>
    <row r="55" spans="2:8" x14ac:dyDescent="0.3">
      <c r="B55" s="17">
        <f t="shared" si="4"/>
        <v>46</v>
      </c>
      <c r="C55" s="2" t="s">
        <v>713</v>
      </c>
      <c r="D55" s="1">
        <v>377</v>
      </c>
      <c r="E55" s="1" t="s">
        <v>9</v>
      </c>
      <c r="F55" s="6">
        <v>2.2200000000000002</v>
      </c>
      <c r="G55" s="3">
        <v>143</v>
      </c>
      <c r="H55" s="1"/>
    </row>
    <row r="56" spans="2:8" x14ac:dyDescent="0.3">
      <c r="B56" s="17">
        <f t="shared" si="4"/>
        <v>47</v>
      </c>
      <c r="C56" s="10" t="s">
        <v>407</v>
      </c>
      <c r="D56" s="10">
        <v>275</v>
      </c>
      <c r="E56" s="18" t="s">
        <v>9</v>
      </c>
      <c r="F56" s="19">
        <v>8.5</v>
      </c>
      <c r="G56" s="8">
        <f t="shared" ref="G56:G87" si="5">3.14*D56/1000*F56*(H56/1000)*7800</f>
        <v>515.25045</v>
      </c>
      <c r="H56" s="5">
        <v>9</v>
      </c>
    </row>
    <row r="57" spans="2:8" x14ac:dyDescent="0.3">
      <c r="B57" s="17">
        <f t="shared" si="4"/>
        <v>48</v>
      </c>
      <c r="C57" s="10" t="s">
        <v>416</v>
      </c>
      <c r="D57" s="10">
        <v>273</v>
      </c>
      <c r="E57" s="18" t="s">
        <v>9</v>
      </c>
      <c r="F57" s="19">
        <v>4.66</v>
      </c>
      <c r="G57" s="8">
        <f t="shared" si="5"/>
        <v>249.26586047999999</v>
      </c>
      <c r="H57" s="5">
        <v>8</v>
      </c>
    </row>
    <row r="58" spans="2:8" x14ac:dyDescent="0.3">
      <c r="B58" s="17">
        <f t="shared" si="4"/>
        <v>49</v>
      </c>
      <c r="C58" s="10" t="s">
        <v>506</v>
      </c>
      <c r="D58" s="10">
        <v>1020</v>
      </c>
      <c r="E58" s="18" t="s">
        <v>9</v>
      </c>
      <c r="F58" s="19">
        <v>5.67</v>
      </c>
      <c r="G58" s="8">
        <f t="shared" si="5"/>
        <v>2124.705492</v>
      </c>
      <c r="H58" s="5">
        <v>15</v>
      </c>
    </row>
    <row r="59" spans="2:8" x14ac:dyDescent="0.3">
      <c r="B59" s="17">
        <f t="shared" si="4"/>
        <v>50</v>
      </c>
      <c r="C59" s="10" t="s">
        <v>507</v>
      </c>
      <c r="D59" s="10">
        <v>1020</v>
      </c>
      <c r="E59" s="18" t="s">
        <v>9</v>
      </c>
      <c r="F59" s="19">
        <v>2.37</v>
      </c>
      <c r="G59" s="8">
        <f t="shared" si="5"/>
        <v>651.27656880000006</v>
      </c>
      <c r="H59" s="5">
        <v>11</v>
      </c>
    </row>
    <row r="60" spans="2:8" x14ac:dyDescent="0.3">
      <c r="B60" s="17">
        <f t="shared" si="4"/>
        <v>51</v>
      </c>
      <c r="C60" s="10" t="s">
        <v>508</v>
      </c>
      <c r="D60" s="10">
        <v>1020</v>
      </c>
      <c r="E60" s="18" t="s">
        <v>9</v>
      </c>
      <c r="F60" s="19">
        <v>2.4</v>
      </c>
      <c r="G60" s="8">
        <f t="shared" si="5"/>
        <v>719.476992</v>
      </c>
      <c r="H60" s="5">
        <v>12</v>
      </c>
    </row>
    <row r="61" spans="2:8" x14ac:dyDescent="0.3">
      <c r="B61" s="17">
        <f t="shared" si="4"/>
        <v>52</v>
      </c>
      <c r="C61" s="10" t="s">
        <v>509</v>
      </c>
      <c r="D61" s="10">
        <v>1020</v>
      </c>
      <c r="E61" s="18" t="s">
        <v>9</v>
      </c>
      <c r="F61" s="19">
        <v>2.8</v>
      </c>
      <c r="G61" s="8">
        <f t="shared" si="5"/>
        <v>839.38982400000009</v>
      </c>
      <c r="H61" s="5">
        <v>12</v>
      </c>
    </row>
    <row r="62" spans="2:8" x14ac:dyDescent="0.3">
      <c r="B62" s="17">
        <f t="shared" si="4"/>
        <v>53</v>
      </c>
      <c r="C62" s="10" t="s">
        <v>510</v>
      </c>
      <c r="D62" s="10">
        <v>1020</v>
      </c>
      <c r="E62" s="18" t="s">
        <v>9</v>
      </c>
      <c r="F62" s="19">
        <v>1.5</v>
      </c>
      <c r="G62" s="8">
        <f t="shared" si="5"/>
        <v>449.6731200000001</v>
      </c>
      <c r="H62" s="5">
        <v>12</v>
      </c>
    </row>
    <row r="63" spans="2:8" x14ac:dyDescent="0.3">
      <c r="B63" s="17">
        <f t="shared" si="4"/>
        <v>54</v>
      </c>
      <c r="C63" s="10" t="s">
        <v>511</v>
      </c>
      <c r="D63" s="10">
        <v>1020</v>
      </c>
      <c r="E63" s="18" t="s">
        <v>9</v>
      </c>
      <c r="F63" s="19">
        <v>1.46</v>
      </c>
      <c r="G63" s="8">
        <f t="shared" si="5"/>
        <v>437.68183679999999</v>
      </c>
      <c r="H63" s="5">
        <v>12</v>
      </c>
    </row>
    <row r="64" spans="2:8" x14ac:dyDescent="0.3">
      <c r="B64" s="17">
        <f t="shared" si="4"/>
        <v>55</v>
      </c>
      <c r="C64" s="10" t="s">
        <v>512</v>
      </c>
      <c r="D64" s="10">
        <v>1020</v>
      </c>
      <c r="E64" s="18" t="s">
        <v>9</v>
      </c>
      <c r="F64" s="19">
        <v>0.93</v>
      </c>
      <c r="G64" s="8">
        <f t="shared" si="5"/>
        <v>278.79733440000007</v>
      </c>
      <c r="H64" s="5">
        <v>12</v>
      </c>
    </row>
    <row r="65" spans="2:8" x14ac:dyDescent="0.3">
      <c r="B65" s="17">
        <f t="shared" si="4"/>
        <v>56</v>
      </c>
      <c r="C65" s="10" t="s">
        <v>513</v>
      </c>
      <c r="D65" s="10">
        <v>1020</v>
      </c>
      <c r="E65" s="18" t="s">
        <v>9</v>
      </c>
      <c r="F65" s="19">
        <v>0.95</v>
      </c>
      <c r="G65" s="8">
        <f t="shared" si="5"/>
        <v>284.79297600000001</v>
      </c>
      <c r="H65" s="5">
        <v>12</v>
      </c>
    </row>
    <row r="66" spans="2:8" x14ac:dyDescent="0.3">
      <c r="B66" s="17">
        <f t="shared" si="4"/>
        <v>57</v>
      </c>
      <c r="C66" s="10" t="s">
        <v>514</v>
      </c>
      <c r="D66" s="10">
        <v>1020</v>
      </c>
      <c r="E66" s="18" t="s">
        <v>9</v>
      </c>
      <c r="F66" s="19">
        <v>0.72</v>
      </c>
      <c r="G66" s="8">
        <f t="shared" si="5"/>
        <v>215.84309760000002</v>
      </c>
      <c r="H66" s="5">
        <v>12</v>
      </c>
    </row>
    <row r="67" spans="2:8" x14ac:dyDescent="0.3">
      <c r="B67" s="17">
        <f t="shared" si="4"/>
        <v>58</v>
      </c>
      <c r="C67" s="10" t="s">
        <v>515</v>
      </c>
      <c r="D67" s="10">
        <v>720</v>
      </c>
      <c r="E67" s="18" t="s">
        <v>9</v>
      </c>
      <c r="F67" s="19">
        <v>3.1</v>
      </c>
      <c r="G67" s="8">
        <f t="shared" si="5"/>
        <v>437.32915200000008</v>
      </c>
      <c r="H67" s="5">
        <v>8</v>
      </c>
    </row>
    <row r="68" spans="2:8" x14ac:dyDescent="0.3">
      <c r="B68" s="17">
        <f t="shared" si="4"/>
        <v>59</v>
      </c>
      <c r="C68" s="10" t="s">
        <v>417</v>
      </c>
      <c r="D68" s="10">
        <v>275</v>
      </c>
      <c r="E68" s="18" t="s">
        <v>9</v>
      </c>
      <c r="F68" s="19">
        <v>1.31</v>
      </c>
      <c r="G68" s="8">
        <f t="shared" si="5"/>
        <v>61.762701000000007</v>
      </c>
      <c r="H68" s="5">
        <v>7</v>
      </c>
    </row>
    <row r="69" spans="2:8" x14ac:dyDescent="0.3">
      <c r="B69" s="17">
        <f t="shared" si="4"/>
        <v>60</v>
      </c>
      <c r="C69" s="10" t="s">
        <v>516</v>
      </c>
      <c r="D69" s="10">
        <v>720</v>
      </c>
      <c r="E69" s="18" t="s">
        <v>9</v>
      </c>
      <c r="F69" s="19">
        <v>3</v>
      </c>
      <c r="G69" s="8">
        <f t="shared" si="5"/>
        <v>423.22176000000007</v>
      </c>
      <c r="H69" s="5">
        <v>8</v>
      </c>
    </row>
    <row r="70" spans="2:8" x14ac:dyDescent="0.3">
      <c r="B70" s="17">
        <f t="shared" si="4"/>
        <v>61</v>
      </c>
      <c r="C70" s="10" t="s">
        <v>517</v>
      </c>
      <c r="D70" s="10">
        <v>720</v>
      </c>
      <c r="E70" s="18" t="s">
        <v>9</v>
      </c>
      <c r="F70" s="19">
        <v>3</v>
      </c>
      <c r="G70" s="8">
        <f t="shared" si="5"/>
        <v>423.22176000000007</v>
      </c>
      <c r="H70" s="5">
        <v>8</v>
      </c>
    </row>
    <row r="71" spans="2:8" x14ac:dyDescent="0.3">
      <c r="B71" s="17">
        <f t="shared" si="4"/>
        <v>62</v>
      </c>
      <c r="C71" s="10" t="s">
        <v>518</v>
      </c>
      <c r="D71" s="10">
        <v>720</v>
      </c>
      <c r="E71" s="18" t="s">
        <v>9</v>
      </c>
      <c r="F71" s="19">
        <v>3</v>
      </c>
      <c r="G71" s="8">
        <f t="shared" si="5"/>
        <v>423.22176000000007</v>
      </c>
      <c r="H71" s="5">
        <v>8</v>
      </c>
    </row>
    <row r="72" spans="2:8" x14ac:dyDescent="0.3">
      <c r="B72" s="17">
        <f t="shared" si="4"/>
        <v>63</v>
      </c>
      <c r="C72" s="10" t="s">
        <v>519</v>
      </c>
      <c r="D72" s="10">
        <v>720</v>
      </c>
      <c r="E72" s="18" t="s">
        <v>9</v>
      </c>
      <c r="F72" s="19">
        <v>3.12</v>
      </c>
      <c r="G72" s="8">
        <f t="shared" si="5"/>
        <v>440.15063040000007</v>
      </c>
      <c r="H72" s="5">
        <v>8</v>
      </c>
    </row>
    <row r="73" spans="2:8" x14ac:dyDescent="0.3">
      <c r="B73" s="17">
        <f t="shared" si="4"/>
        <v>64</v>
      </c>
      <c r="C73" s="10" t="s">
        <v>520</v>
      </c>
      <c r="D73" s="10">
        <v>720</v>
      </c>
      <c r="E73" s="18" t="s">
        <v>9</v>
      </c>
      <c r="F73" s="19">
        <v>3</v>
      </c>
      <c r="G73" s="8">
        <f t="shared" si="5"/>
        <v>423.22176000000007</v>
      </c>
      <c r="H73" s="5">
        <v>8</v>
      </c>
    </row>
    <row r="74" spans="2:8" x14ac:dyDescent="0.3">
      <c r="B74" s="17">
        <f t="shared" si="4"/>
        <v>65</v>
      </c>
      <c r="C74" s="10" t="s">
        <v>521</v>
      </c>
      <c r="D74" s="10">
        <v>720</v>
      </c>
      <c r="E74" s="18" t="s">
        <v>9</v>
      </c>
      <c r="F74" s="19">
        <v>3</v>
      </c>
      <c r="G74" s="8">
        <f t="shared" si="5"/>
        <v>423.22176000000007</v>
      </c>
      <c r="H74" s="5">
        <v>8</v>
      </c>
    </row>
    <row r="75" spans="2:8" x14ac:dyDescent="0.3">
      <c r="B75" s="17">
        <f t="shared" si="4"/>
        <v>66</v>
      </c>
      <c r="C75" s="10" t="s">
        <v>522</v>
      </c>
      <c r="D75" s="10">
        <v>720</v>
      </c>
      <c r="E75" s="18" t="s">
        <v>9</v>
      </c>
      <c r="F75" s="19">
        <v>3</v>
      </c>
      <c r="G75" s="8">
        <f t="shared" si="5"/>
        <v>423.22176000000007</v>
      </c>
      <c r="H75" s="5">
        <v>8</v>
      </c>
    </row>
    <row r="76" spans="2:8" x14ac:dyDescent="0.3">
      <c r="B76" s="17">
        <f t="shared" si="4"/>
        <v>67</v>
      </c>
      <c r="C76" s="10" t="s">
        <v>523</v>
      </c>
      <c r="D76" s="10">
        <v>720</v>
      </c>
      <c r="E76" s="18" t="s">
        <v>9</v>
      </c>
      <c r="F76" s="19">
        <v>3</v>
      </c>
      <c r="G76" s="8">
        <f t="shared" si="5"/>
        <v>423.22176000000007</v>
      </c>
      <c r="H76" s="5">
        <v>8</v>
      </c>
    </row>
    <row r="77" spans="2:8" x14ac:dyDescent="0.3">
      <c r="B77" s="17">
        <f t="shared" si="4"/>
        <v>68</v>
      </c>
      <c r="C77" s="10" t="s">
        <v>524</v>
      </c>
      <c r="D77" s="10">
        <v>720</v>
      </c>
      <c r="E77" s="18" t="s">
        <v>9</v>
      </c>
      <c r="F77" s="19">
        <v>3</v>
      </c>
      <c r="G77" s="8">
        <f t="shared" si="5"/>
        <v>423.22176000000007</v>
      </c>
      <c r="H77" s="5">
        <v>8</v>
      </c>
    </row>
    <row r="78" spans="2:8" x14ac:dyDescent="0.3">
      <c r="B78" s="17">
        <f t="shared" si="4"/>
        <v>69</v>
      </c>
      <c r="C78" s="10" t="s">
        <v>525</v>
      </c>
      <c r="D78" s="10">
        <v>720</v>
      </c>
      <c r="E78" s="18" t="s">
        <v>9</v>
      </c>
      <c r="F78" s="19">
        <v>3</v>
      </c>
      <c r="G78" s="8">
        <f t="shared" si="5"/>
        <v>423.22176000000007</v>
      </c>
      <c r="H78" s="5">
        <v>8</v>
      </c>
    </row>
    <row r="79" spans="2:8" x14ac:dyDescent="0.3">
      <c r="B79" s="17">
        <f t="shared" si="4"/>
        <v>70</v>
      </c>
      <c r="C79" s="10" t="s">
        <v>418</v>
      </c>
      <c r="D79" s="10">
        <v>220</v>
      </c>
      <c r="E79" s="18" t="s">
        <v>9</v>
      </c>
      <c r="F79" s="19">
        <v>1.48</v>
      </c>
      <c r="G79" s="8">
        <f t="shared" si="5"/>
        <v>55.822166400000008</v>
      </c>
      <c r="H79" s="5">
        <v>7</v>
      </c>
    </row>
    <row r="80" spans="2:8" x14ac:dyDescent="0.3">
      <c r="B80" s="17">
        <f t="shared" si="4"/>
        <v>71</v>
      </c>
      <c r="C80" s="10" t="s">
        <v>526</v>
      </c>
      <c r="D80" s="10">
        <v>720</v>
      </c>
      <c r="E80" s="18" t="s">
        <v>9</v>
      </c>
      <c r="F80" s="19">
        <v>3</v>
      </c>
      <c r="G80" s="8">
        <f t="shared" si="5"/>
        <v>423.22176000000007</v>
      </c>
      <c r="H80" s="5">
        <v>8</v>
      </c>
    </row>
    <row r="81" spans="2:8" x14ac:dyDescent="0.3">
      <c r="B81" s="17">
        <f t="shared" si="4"/>
        <v>72</v>
      </c>
      <c r="C81" s="10" t="s">
        <v>527</v>
      </c>
      <c r="D81" s="10">
        <v>720</v>
      </c>
      <c r="E81" s="18" t="s">
        <v>9</v>
      </c>
      <c r="F81" s="19">
        <v>3</v>
      </c>
      <c r="G81" s="8">
        <f t="shared" si="5"/>
        <v>423.22176000000007</v>
      </c>
      <c r="H81" s="5">
        <v>8</v>
      </c>
    </row>
    <row r="82" spans="2:8" x14ac:dyDescent="0.3">
      <c r="B82" s="17">
        <f t="shared" si="4"/>
        <v>73</v>
      </c>
      <c r="C82" s="10" t="s">
        <v>528</v>
      </c>
      <c r="D82" s="10">
        <v>720</v>
      </c>
      <c r="E82" s="18" t="s">
        <v>9</v>
      </c>
      <c r="F82" s="19">
        <v>3</v>
      </c>
      <c r="G82" s="8">
        <f t="shared" si="5"/>
        <v>423.22176000000007</v>
      </c>
      <c r="H82" s="5">
        <v>8</v>
      </c>
    </row>
    <row r="83" spans="2:8" x14ac:dyDescent="0.3">
      <c r="B83" s="17">
        <f t="shared" si="4"/>
        <v>74</v>
      </c>
      <c r="C83" s="10" t="s">
        <v>529</v>
      </c>
      <c r="D83" s="10">
        <v>720</v>
      </c>
      <c r="E83" s="18" t="s">
        <v>9</v>
      </c>
      <c r="F83" s="19">
        <v>3</v>
      </c>
      <c r="G83" s="8">
        <f t="shared" si="5"/>
        <v>423.22176000000007</v>
      </c>
      <c r="H83" s="5">
        <v>8</v>
      </c>
    </row>
    <row r="84" spans="2:8" x14ac:dyDescent="0.3">
      <c r="B84" s="17">
        <f t="shared" si="4"/>
        <v>75</v>
      </c>
      <c r="C84" s="10" t="s">
        <v>530</v>
      </c>
      <c r="D84" s="10">
        <v>720</v>
      </c>
      <c r="E84" s="18" t="s">
        <v>9</v>
      </c>
      <c r="F84" s="19">
        <v>3</v>
      </c>
      <c r="G84" s="8">
        <f t="shared" si="5"/>
        <v>423.22176000000007</v>
      </c>
      <c r="H84" s="5">
        <v>8</v>
      </c>
    </row>
    <row r="85" spans="2:8" x14ac:dyDescent="0.3">
      <c r="B85" s="17">
        <f t="shared" si="4"/>
        <v>76</v>
      </c>
      <c r="C85" s="10" t="s">
        <v>531</v>
      </c>
      <c r="D85" s="10">
        <v>720</v>
      </c>
      <c r="E85" s="18" t="s">
        <v>9</v>
      </c>
      <c r="F85" s="19">
        <v>3</v>
      </c>
      <c r="G85" s="8">
        <f t="shared" si="5"/>
        <v>423.22176000000007</v>
      </c>
      <c r="H85" s="5">
        <v>8</v>
      </c>
    </row>
    <row r="86" spans="2:8" x14ac:dyDescent="0.3">
      <c r="B86" s="17">
        <f t="shared" si="4"/>
        <v>77</v>
      </c>
      <c r="C86" s="10" t="s">
        <v>532</v>
      </c>
      <c r="D86" s="10">
        <v>1020</v>
      </c>
      <c r="E86" s="18" t="s">
        <v>9</v>
      </c>
      <c r="F86" s="19">
        <v>2.2000000000000002</v>
      </c>
      <c r="G86" s="8">
        <f t="shared" si="5"/>
        <v>604.56052800000009</v>
      </c>
      <c r="H86" s="5">
        <v>11</v>
      </c>
    </row>
    <row r="87" spans="2:8" x14ac:dyDescent="0.3">
      <c r="B87" s="17">
        <f t="shared" si="4"/>
        <v>78</v>
      </c>
      <c r="C87" s="10" t="s">
        <v>533</v>
      </c>
      <c r="D87" s="10">
        <v>1020</v>
      </c>
      <c r="E87" s="18" t="s">
        <v>9</v>
      </c>
      <c r="F87" s="19">
        <v>2.0099999999999998</v>
      </c>
      <c r="G87" s="8">
        <f t="shared" si="5"/>
        <v>552.34848239999997</v>
      </c>
      <c r="H87" s="5">
        <v>11</v>
      </c>
    </row>
    <row r="88" spans="2:8" x14ac:dyDescent="0.3">
      <c r="B88" s="17">
        <f t="shared" si="4"/>
        <v>79</v>
      </c>
      <c r="C88" s="10" t="s">
        <v>534</v>
      </c>
      <c r="D88" s="10">
        <v>720</v>
      </c>
      <c r="E88" s="18" t="s">
        <v>9</v>
      </c>
      <c r="F88" s="19">
        <v>10.82</v>
      </c>
      <c r="G88" s="8">
        <f t="shared" ref="G88:G119" si="6">3.14*D88/1000*F88*(H88/1000)*7800</f>
        <v>1335.6173375999999</v>
      </c>
      <c r="H88" s="5">
        <v>7</v>
      </c>
    </row>
    <row r="89" spans="2:8" x14ac:dyDescent="0.3">
      <c r="B89" s="17">
        <f t="shared" si="4"/>
        <v>80</v>
      </c>
      <c r="C89" s="10" t="s">
        <v>535</v>
      </c>
      <c r="D89" s="10">
        <v>720</v>
      </c>
      <c r="E89" s="18" t="s">
        <v>9</v>
      </c>
      <c r="F89" s="19">
        <v>11.23</v>
      </c>
      <c r="G89" s="8">
        <f t="shared" si="6"/>
        <v>1386.2276064</v>
      </c>
      <c r="H89" s="5">
        <v>7</v>
      </c>
    </row>
    <row r="90" spans="2:8" x14ac:dyDescent="0.3">
      <c r="B90" s="17">
        <f t="shared" si="4"/>
        <v>81</v>
      </c>
      <c r="C90" s="10" t="s">
        <v>419</v>
      </c>
      <c r="D90" s="10">
        <v>275</v>
      </c>
      <c r="E90" s="18" t="s">
        <v>9</v>
      </c>
      <c r="F90" s="19">
        <v>4.07</v>
      </c>
      <c r="G90" s="8">
        <f t="shared" si="6"/>
        <v>191.88869700000004</v>
      </c>
      <c r="H90" s="5">
        <v>7</v>
      </c>
    </row>
    <row r="91" spans="2:8" x14ac:dyDescent="0.3">
      <c r="B91" s="17">
        <f t="shared" si="4"/>
        <v>82</v>
      </c>
      <c r="C91" s="10" t="s">
        <v>536</v>
      </c>
      <c r="D91" s="10">
        <v>720</v>
      </c>
      <c r="E91" s="18" t="s">
        <v>9</v>
      </c>
      <c r="F91" s="19">
        <v>11.66</v>
      </c>
      <c r="G91" s="8">
        <f t="shared" si="6"/>
        <v>1439.3066688000001</v>
      </c>
      <c r="H91" s="5">
        <v>7</v>
      </c>
    </row>
    <row r="92" spans="2:8" x14ac:dyDescent="0.3">
      <c r="B92" s="17">
        <f t="shared" si="4"/>
        <v>83</v>
      </c>
      <c r="C92" s="10" t="s">
        <v>537</v>
      </c>
      <c r="D92" s="10">
        <v>720</v>
      </c>
      <c r="E92" s="18" t="s">
        <v>9</v>
      </c>
      <c r="F92" s="19">
        <v>11.28</v>
      </c>
      <c r="G92" s="8">
        <f t="shared" si="6"/>
        <v>1392.3995903999999</v>
      </c>
      <c r="H92" s="5">
        <v>7</v>
      </c>
    </row>
    <row r="93" spans="2:8" x14ac:dyDescent="0.3">
      <c r="B93" s="17">
        <f t="shared" si="4"/>
        <v>84</v>
      </c>
      <c r="C93" s="10" t="s">
        <v>538</v>
      </c>
      <c r="D93" s="10">
        <v>720</v>
      </c>
      <c r="E93" s="18" t="s">
        <v>9</v>
      </c>
      <c r="F93" s="19">
        <v>11.85</v>
      </c>
      <c r="G93" s="8">
        <f t="shared" si="6"/>
        <v>1462.7602080000001</v>
      </c>
      <c r="H93" s="5">
        <v>7</v>
      </c>
    </row>
    <row r="94" spans="2:8" x14ac:dyDescent="0.3">
      <c r="B94" s="17">
        <f t="shared" si="4"/>
        <v>85</v>
      </c>
      <c r="C94" s="10" t="s">
        <v>539</v>
      </c>
      <c r="D94" s="10">
        <v>720</v>
      </c>
      <c r="E94" s="18" t="s">
        <v>9</v>
      </c>
      <c r="F94" s="19">
        <v>12.12</v>
      </c>
      <c r="G94" s="8">
        <f t="shared" si="6"/>
        <v>1496.0889216</v>
      </c>
      <c r="H94" s="5">
        <v>7</v>
      </c>
    </row>
    <row r="95" spans="2:8" x14ac:dyDescent="0.3">
      <c r="B95" s="17">
        <f t="shared" si="4"/>
        <v>86</v>
      </c>
      <c r="C95" s="10" t="s">
        <v>540</v>
      </c>
      <c r="D95" s="10">
        <v>720</v>
      </c>
      <c r="E95" s="18" t="s">
        <v>9</v>
      </c>
      <c r="F95" s="19">
        <v>9.9</v>
      </c>
      <c r="G95" s="8">
        <f t="shared" si="6"/>
        <v>1222.0528320000001</v>
      </c>
      <c r="H95" s="5">
        <v>7</v>
      </c>
    </row>
    <row r="96" spans="2:8" x14ac:dyDescent="0.3">
      <c r="B96" s="17">
        <f t="shared" si="4"/>
        <v>87</v>
      </c>
      <c r="C96" s="10" t="s">
        <v>541</v>
      </c>
      <c r="D96" s="10">
        <v>320</v>
      </c>
      <c r="E96" s="18" t="s">
        <v>9</v>
      </c>
      <c r="F96" s="19">
        <v>1.43</v>
      </c>
      <c r="G96" s="8">
        <f t="shared" si="6"/>
        <v>78.45277440000001</v>
      </c>
      <c r="H96" s="5">
        <v>7</v>
      </c>
    </row>
    <row r="97" spans="2:8" x14ac:dyDescent="0.3">
      <c r="B97" s="17">
        <f t="shared" si="4"/>
        <v>88</v>
      </c>
      <c r="C97" s="10" t="s">
        <v>542</v>
      </c>
      <c r="D97" s="10">
        <v>320</v>
      </c>
      <c r="E97" s="18" t="s">
        <v>9</v>
      </c>
      <c r="F97" s="19">
        <v>1.75</v>
      </c>
      <c r="G97" s="8">
        <f t="shared" si="6"/>
        <v>96.008640000000014</v>
      </c>
      <c r="H97" s="5">
        <v>7</v>
      </c>
    </row>
    <row r="98" spans="2:8" x14ac:dyDescent="0.3">
      <c r="B98" s="17">
        <f t="shared" si="4"/>
        <v>89</v>
      </c>
      <c r="C98" s="10" t="s">
        <v>543</v>
      </c>
      <c r="D98" s="10">
        <v>320</v>
      </c>
      <c r="E98" s="18" t="s">
        <v>9</v>
      </c>
      <c r="F98" s="19">
        <v>1.62</v>
      </c>
      <c r="G98" s="8">
        <f t="shared" si="6"/>
        <v>88.876569600000025</v>
      </c>
      <c r="H98" s="5">
        <v>7</v>
      </c>
    </row>
    <row r="99" spans="2:8" x14ac:dyDescent="0.3">
      <c r="B99" s="17">
        <f t="shared" si="4"/>
        <v>90</v>
      </c>
      <c r="C99" s="10" t="s">
        <v>544</v>
      </c>
      <c r="D99" s="10">
        <v>730</v>
      </c>
      <c r="E99" s="18" t="s">
        <v>9</v>
      </c>
      <c r="F99" s="19">
        <v>1.7</v>
      </c>
      <c r="G99" s="8">
        <f t="shared" si="6"/>
        <v>243.15657600000003</v>
      </c>
      <c r="H99" s="5">
        <v>8</v>
      </c>
    </row>
    <row r="100" spans="2:8" x14ac:dyDescent="0.3">
      <c r="B100" s="17">
        <f t="shared" si="4"/>
        <v>91</v>
      </c>
      <c r="C100" s="10" t="s">
        <v>545</v>
      </c>
      <c r="D100" s="10">
        <v>720</v>
      </c>
      <c r="E100" s="18" t="s">
        <v>9</v>
      </c>
      <c r="F100" s="19">
        <v>2.77</v>
      </c>
      <c r="G100" s="8">
        <f t="shared" si="6"/>
        <v>341.92791360000007</v>
      </c>
      <c r="H100" s="5">
        <v>7</v>
      </c>
    </row>
    <row r="101" spans="2:8" x14ac:dyDescent="0.3">
      <c r="B101" s="17">
        <f t="shared" si="4"/>
        <v>92</v>
      </c>
      <c r="C101" s="10" t="s">
        <v>420</v>
      </c>
      <c r="D101" s="10">
        <v>377</v>
      </c>
      <c r="E101" s="18" t="s">
        <v>9</v>
      </c>
      <c r="F101" s="19">
        <v>2.89</v>
      </c>
      <c r="G101" s="8">
        <f t="shared" si="6"/>
        <v>186.79338132000001</v>
      </c>
      <c r="H101" s="5">
        <v>7</v>
      </c>
    </row>
    <row r="102" spans="2:8" x14ac:dyDescent="0.3">
      <c r="B102" s="17">
        <f t="shared" si="4"/>
        <v>93</v>
      </c>
      <c r="C102" s="10" t="s">
        <v>546</v>
      </c>
      <c r="D102" s="10">
        <v>720</v>
      </c>
      <c r="E102" s="18" t="s">
        <v>9</v>
      </c>
      <c r="F102" s="19">
        <v>1.83</v>
      </c>
      <c r="G102" s="8">
        <f t="shared" si="6"/>
        <v>225.89461439999999</v>
      </c>
      <c r="H102" s="5">
        <v>7</v>
      </c>
    </row>
    <row r="103" spans="2:8" x14ac:dyDescent="0.3">
      <c r="B103" s="17">
        <f t="shared" si="4"/>
        <v>94</v>
      </c>
      <c r="C103" s="10" t="s">
        <v>547</v>
      </c>
      <c r="D103" s="10">
        <v>720</v>
      </c>
      <c r="E103" s="18" t="s">
        <v>9</v>
      </c>
      <c r="F103" s="19">
        <v>10.51</v>
      </c>
      <c r="G103" s="8">
        <f t="shared" si="6"/>
        <v>1297.3510368</v>
      </c>
      <c r="H103" s="5">
        <v>7</v>
      </c>
    </row>
    <row r="104" spans="2:8" x14ac:dyDescent="0.3">
      <c r="B104" s="17">
        <f t="shared" si="4"/>
        <v>95</v>
      </c>
      <c r="C104" s="10" t="s">
        <v>548</v>
      </c>
      <c r="D104" s="10">
        <v>720</v>
      </c>
      <c r="E104" s="18" t="s">
        <v>9</v>
      </c>
      <c r="F104" s="19">
        <v>4.16</v>
      </c>
      <c r="G104" s="8">
        <f t="shared" si="6"/>
        <v>806.94282240000018</v>
      </c>
      <c r="H104" s="5">
        <v>11</v>
      </c>
    </row>
    <row r="105" spans="2:8" x14ac:dyDescent="0.3">
      <c r="B105" s="17">
        <f t="shared" si="4"/>
        <v>96</v>
      </c>
      <c r="C105" s="10" t="s">
        <v>549</v>
      </c>
      <c r="D105" s="10">
        <v>720</v>
      </c>
      <c r="E105" s="18" t="s">
        <v>9</v>
      </c>
      <c r="F105" s="19">
        <v>2.2799999999999998</v>
      </c>
      <c r="G105" s="8">
        <f t="shared" si="6"/>
        <v>482.47280640000002</v>
      </c>
      <c r="H105" s="5">
        <v>12</v>
      </c>
    </row>
    <row r="106" spans="2:8" x14ac:dyDescent="0.3">
      <c r="B106" s="17">
        <f t="shared" ref="B106:B169" si="7">ROW(A97)</f>
        <v>97</v>
      </c>
      <c r="C106" s="10" t="s">
        <v>550</v>
      </c>
      <c r="D106" s="10">
        <v>720</v>
      </c>
      <c r="E106" s="18" t="s">
        <v>9</v>
      </c>
      <c r="F106" s="19">
        <v>1.5</v>
      </c>
      <c r="G106" s="8">
        <f t="shared" si="6"/>
        <v>317.41632000000004</v>
      </c>
      <c r="H106" s="5">
        <v>12</v>
      </c>
    </row>
    <row r="107" spans="2:8" x14ac:dyDescent="0.3">
      <c r="B107" s="17">
        <f t="shared" si="7"/>
        <v>98</v>
      </c>
      <c r="C107" s="10" t="s">
        <v>551</v>
      </c>
      <c r="D107" s="10">
        <v>720</v>
      </c>
      <c r="E107" s="18" t="s">
        <v>9</v>
      </c>
      <c r="F107" s="19">
        <v>1.04</v>
      </c>
      <c r="G107" s="8">
        <f t="shared" si="6"/>
        <v>220.07531520000006</v>
      </c>
      <c r="H107" s="5">
        <v>12</v>
      </c>
    </row>
    <row r="108" spans="2:8" x14ac:dyDescent="0.3">
      <c r="B108" s="17">
        <f t="shared" si="7"/>
        <v>99</v>
      </c>
      <c r="C108" s="10" t="s">
        <v>552</v>
      </c>
      <c r="D108" s="10">
        <v>530</v>
      </c>
      <c r="E108" s="18" t="s">
        <v>9</v>
      </c>
      <c r="F108" s="19">
        <v>1.95</v>
      </c>
      <c r="G108" s="8">
        <f t="shared" si="6"/>
        <v>278.43730199999999</v>
      </c>
      <c r="H108" s="5">
        <v>11</v>
      </c>
    </row>
    <row r="109" spans="2:8" x14ac:dyDescent="0.3">
      <c r="B109" s="17">
        <f t="shared" si="7"/>
        <v>100</v>
      </c>
      <c r="C109" s="10" t="s">
        <v>553</v>
      </c>
      <c r="D109" s="10">
        <v>720</v>
      </c>
      <c r="E109" s="18" t="s">
        <v>9</v>
      </c>
      <c r="F109" s="19">
        <v>3.43</v>
      </c>
      <c r="G109" s="8">
        <f t="shared" si="6"/>
        <v>604.85443200000009</v>
      </c>
      <c r="H109" s="5">
        <v>10</v>
      </c>
    </row>
    <row r="110" spans="2:8" x14ac:dyDescent="0.3">
      <c r="B110" s="17">
        <f t="shared" si="7"/>
        <v>101</v>
      </c>
      <c r="C110" s="8" t="s">
        <v>554</v>
      </c>
      <c r="D110" s="8">
        <v>377</v>
      </c>
      <c r="E110" s="18" t="s">
        <v>9</v>
      </c>
      <c r="F110" s="19">
        <v>8.1</v>
      </c>
      <c r="G110" s="8">
        <f t="shared" si="6"/>
        <v>448.74732240000003</v>
      </c>
      <c r="H110" s="18">
        <v>6</v>
      </c>
    </row>
    <row r="111" spans="2:8" x14ac:dyDescent="0.3">
      <c r="B111" s="17">
        <f t="shared" si="7"/>
        <v>102</v>
      </c>
      <c r="C111" s="8" t="s">
        <v>555</v>
      </c>
      <c r="D111" s="8">
        <v>377</v>
      </c>
      <c r="E111" s="18" t="s">
        <v>9</v>
      </c>
      <c r="F111" s="19">
        <v>8</v>
      </c>
      <c r="G111" s="8">
        <f t="shared" si="6"/>
        <v>443.20723200000003</v>
      </c>
      <c r="H111" s="18">
        <v>6</v>
      </c>
    </row>
    <row r="112" spans="2:8" x14ac:dyDescent="0.3">
      <c r="B112" s="17">
        <f t="shared" si="7"/>
        <v>103</v>
      </c>
      <c r="C112" s="10" t="s">
        <v>421</v>
      </c>
      <c r="D112" s="10">
        <v>275</v>
      </c>
      <c r="E112" s="18" t="s">
        <v>9</v>
      </c>
      <c r="F112" s="19">
        <v>1.2</v>
      </c>
      <c r="G112" s="8">
        <f t="shared" si="6"/>
        <v>56.576520000000002</v>
      </c>
      <c r="H112" s="5">
        <v>7</v>
      </c>
    </row>
    <row r="113" spans="2:8" x14ac:dyDescent="0.3">
      <c r="B113" s="17">
        <f t="shared" si="7"/>
        <v>104</v>
      </c>
      <c r="C113" s="10" t="s">
        <v>422</v>
      </c>
      <c r="D113" s="10">
        <v>220</v>
      </c>
      <c r="E113" s="18" t="s">
        <v>9</v>
      </c>
      <c r="F113" s="19">
        <v>1.96</v>
      </c>
      <c r="G113" s="8">
        <f t="shared" si="6"/>
        <v>73.926652799999999</v>
      </c>
      <c r="H113" s="5">
        <v>7</v>
      </c>
    </row>
    <row r="114" spans="2:8" x14ac:dyDescent="0.3">
      <c r="B114" s="17">
        <f t="shared" si="7"/>
        <v>105</v>
      </c>
      <c r="C114" s="10" t="s">
        <v>423</v>
      </c>
      <c r="D114" s="10">
        <v>337</v>
      </c>
      <c r="E114" s="18" t="s">
        <v>9</v>
      </c>
      <c r="F114" s="19">
        <v>3.35</v>
      </c>
      <c r="G114" s="8">
        <f t="shared" si="6"/>
        <v>221.20194720000003</v>
      </c>
      <c r="H114" s="5">
        <v>8</v>
      </c>
    </row>
    <row r="115" spans="2:8" x14ac:dyDescent="0.3">
      <c r="B115" s="17">
        <f t="shared" si="7"/>
        <v>106</v>
      </c>
      <c r="C115" s="10" t="s">
        <v>556</v>
      </c>
      <c r="D115" s="10">
        <v>274</v>
      </c>
      <c r="E115" s="18" t="s">
        <v>9</v>
      </c>
      <c r="F115" s="19">
        <v>0.54</v>
      </c>
      <c r="G115" s="8">
        <f t="shared" si="6"/>
        <v>25.366854240000002</v>
      </c>
      <c r="H115" s="5">
        <v>7</v>
      </c>
    </row>
    <row r="116" spans="2:8" x14ac:dyDescent="0.3">
      <c r="B116" s="17">
        <f t="shared" si="7"/>
        <v>107</v>
      </c>
      <c r="C116" s="10" t="s">
        <v>557</v>
      </c>
      <c r="D116" s="10">
        <v>178</v>
      </c>
      <c r="E116" s="18" t="s">
        <v>9</v>
      </c>
      <c r="F116" s="19">
        <v>0.28000000000000003</v>
      </c>
      <c r="G116" s="8">
        <f t="shared" si="6"/>
        <v>9.7654502400000034</v>
      </c>
      <c r="H116" s="5">
        <v>8</v>
      </c>
    </row>
    <row r="117" spans="2:8" x14ac:dyDescent="0.3">
      <c r="B117" s="17">
        <f t="shared" si="7"/>
        <v>108</v>
      </c>
      <c r="C117" s="10" t="s">
        <v>558</v>
      </c>
      <c r="D117" s="10">
        <v>220</v>
      </c>
      <c r="E117" s="18" t="s">
        <v>9</v>
      </c>
      <c r="F117" s="19">
        <v>0.2</v>
      </c>
      <c r="G117" s="8">
        <f t="shared" si="6"/>
        <v>6.4658880000000014</v>
      </c>
      <c r="H117" s="5">
        <v>6</v>
      </c>
    </row>
    <row r="118" spans="2:8" x14ac:dyDescent="0.3">
      <c r="B118" s="17">
        <f t="shared" si="7"/>
        <v>109</v>
      </c>
      <c r="C118" s="10" t="s">
        <v>559</v>
      </c>
      <c r="D118" s="10">
        <v>220</v>
      </c>
      <c r="E118" s="18" t="s">
        <v>9</v>
      </c>
      <c r="F118" s="19">
        <v>0.96</v>
      </c>
      <c r="G118" s="8">
        <f t="shared" si="6"/>
        <v>31.036262400000005</v>
      </c>
      <c r="H118" s="5">
        <v>6</v>
      </c>
    </row>
    <row r="119" spans="2:8" x14ac:dyDescent="0.3">
      <c r="B119" s="17">
        <f t="shared" si="7"/>
        <v>110</v>
      </c>
      <c r="C119" s="10" t="s">
        <v>560</v>
      </c>
      <c r="D119" s="10">
        <v>220</v>
      </c>
      <c r="E119" s="18" t="s">
        <v>9</v>
      </c>
      <c r="F119" s="19">
        <v>0.61</v>
      </c>
      <c r="G119" s="8">
        <f t="shared" si="6"/>
        <v>19.720958400000001</v>
      </c>
      <c r="H119" s="5">
        <v>6</v>
      </c>
    </row>
    <row r="120" spans="2:8" x14ac:dyDescent="0.3">
      <c r="B120" s="17">
        <f t="shared" si="7"/>
        <v>111</v>
      </c>
      <c r="C120" s="10" t="s">
        <v>561</v>
      </c>
      <c r="D120" s="10">
        <v>89</v>
      </c>
      <c r="E120" s="18" t="s">
        <v>9</v>
      </c>
      <c r="F120" s="19">
        <v>2.82</v>
      </c>
      <c r="G120" s="8">
        <f t="shared" ref="G120:G151" si="8">3.14*D120/1000*F120*(H120/1000)*7800</f>
        <v>24.588008640000002</v>
      </c>
      <c r="H120" s="5">
        <v>4</v>
      </c>
    </row>
    <row r="121" spans="2:8" x14ac:dyDescent="0.3">
      <c r="B121" s="17">
        <f t="shared" si="7"/>
        <v>112</v>
      </c>
      <c r="C121" s="10" t="s">
        <v>562</v>
      </c>
      <c r="D121" s="10">
        <v>220</v>
      </c>
      <c r="E121" s="18" t="s">
        <v>9</v>
      </c>
      <c r="F121" s="19">
        <v>0.94</v>
      </c>
      <c r="G121" s="8">
        <f t="shared" si="8"/>
        <v>35.454619200000003</v>
      </c>
      <c r="H121" s="5">
        <v>7</v>
      </c>
    </row>
    <row r="122" spans="2:8" x14ac:dyDescent="0.3">
      <c r="B122" s="17">
        <f t="shared" si="7"/>
        <v>113</v>
      </c>
      <c r="C122" s="10" t="s">
        <v>563</v>
      </c>
      <c r="D122" s="10">
        <v>220</v>
      </c>
      <c r="E122" s="18" t="s">
        <v>9</v>
      </c>
      <c r="F122" s="19">
        <v>1.01</v>
      </c>
      <c r="G122" s="8">
        <f t="shared" si="8"/>
        <v>38.094856800000009</v>
      </c>
      <c r="H122" s="5">
        <v>7</v>
      </c>
    </row>
    <row r="123" spans="2:8" x14ac:dyDescent="0.3">
      <c r="B123" s="17">
        <f t="shared" si="7"/>
        <v>114</v>
      </c>
      <c r="C123" s="10" t="s">
        <v>424</v>
      </c>
      <c r="D123" s="10">
        <v>330</v>
      </c>
      <c r="E123" s="18" t="s">
        <v>9</v>
      </c>
      <c r="F123" s="19">
        <v>3.1</v>
      </c>
      <c r="G123" s="8">
        <f t="shared" si="8"/>
        <v>200.44252800000004</v>
      </c>
      <c r="H123" s="5">
        <v>8</v>
      </c>
    </row>
    <row r="124" spans="2:8" x14ac:dyDescent="0.3">
      <c r="B124" s="17">
        <f t="shared" si="7"/>
        <v>115</v>
      </c>
      <c r="C124" s="10" t="s">
        <v>564</v>
      </c>
      <c r="D124" s="10">
        <v>89</v>
      </c>
      <c r="E124" s="18" t="s">
        <v>9</v>
      </c>
      <c r="F124" s="19">
        <v>2.73</v>
      </c>
      <c r="G124" s="8">
        <f t="shared" si="8"/>
        <v>23.803284960000003</v>
      </c>
      <c r="H124" s="5">
        <v>4</v>
      </c>
    </row>
    <row r="125" spans="2:8" x14ac:dyDescent="0.3">
      <c r="B125" s="17">
        <f t="shared" si="7"/>
        <v>116</v>
      </c>
      <c r="C125" s="10" t="s">
        <v>565</v>
      </c>
      <c r="D125" s="10">
        <v>60.3</v>
      </c>
      <c r="E125" s="18" t="s">
        <v>9</v>
      </c>
      <c r="F125" s="19">
        <v>1.87</v>
      </c>
      <c r="G125" s="8">
        <f t="shared" si="8"/>
        <v>11.046969647999997</v>
      </c>
      <c r="H125" s="5">
        <v>4</v>
      </c>
    </row>
    <row r="126" spans="2:8" x14ac:dyDescent="0.3">
      <c r="B126" s="17">
        <f t="shared" si="7"/>
        <v>117</v>
      </c>
      <c r="C126" s="10" t="s">
        <v>566</v>
      </c>
      <c r="D126" s="10">
        <v>60.3</v>
      </c>
      <c r="E126" s="18" t="s">
        <v>9</v>
      </c>
      <c r="F126" s="19">
        <v>1.74</v>
      </c>
      <c r="G126" s="8">
        <f t="shared" si="8"/>
        <v>10.278998496</v>
      </c>
      <c r="H126" s="5">
        <v>4</v>
      </c>
    </row>
    <row r="127" spans="2:8" x14ac:dyDescent="0.3">
      <c r="B127" s="17">
        <f t="shared" si="7"/>
        <v>118</v>
      </c>
      <c r="C127" s="10" t="s">
        <v>567</v>
      </c>
      <c r="D127" s="10">
        <v>60.3</v>
      </c>
      <c r="E127" s="18" t="s">
        <v>9</v>
      </c>
      <c r="F127" s="19">
        <v>3.21</v>
      </c>
      <c r="G127" s="8">
        <f t="shared" si="8"/>
        <v>18.962979984</v>
      </c>
      <c r="H127" s="5">
        <v>4</v>
      </c>
    </row>
    <row r="128" spans="2:8" x14ac:dyDescent="0.3">
      <c r="B128" s="17">
        <f t="shared" si="7"/>
        <v>119</v>
      </c>
      <c r="C128" s="10" t="s">
        <v>568</v>
      </c>
      <c r="D128" s="10">
        <v>60.3</v>
      </c>
      <c r="E128" s="18" t="s">
        <v>9</v>
      </c>
      <c r="F128" s="19">
        <v>2.95</v>
      </c>
      <c r="G128" s="8">
        <f t="shared" si="8"/>
        <v>17.427037680000002</v>
      </c>
      <c r="H128" s="5">
        <v>4</v>
      </c>
    </row>
    <row r="129" spans="2:8" x14ac:dyDescent="0.3">
      <c r="B129" s="17">
        <f t="shared" si="7"/>
        <v>120</v>
      </c>
      <c r="C129" s="10" t="s">
        <v>569</v>
      </c>
      <c r="D129" s="10">
        <v>60.3</v>
      </c>
      <c r="E129" s="18" t="s">
        <v>9</v>
      </c>
      <c r="F129" s="19">
        <v>2.4500000000000002</v>
      </c>
      <c r="G129" s="8">
        <f t="shared" si="8"/>
        <v>14.473302479999999</v>
      </c>
      <c r="H129" s="5">
        <v>4</v>
      </c>
    </row>
    <row r="130" spans="2:8" x14ac:dyDescent="0.3">
      <c r="B130" s="17">
        <f t="shared" si="7"/>
        <v>121</v>
      </c>
      <c r="C130" s="10" t="s">
        <v>570</v>
      </c>
      <c r="D130" s="10">
        <v>60.3</v>
      </c>
      <c r="E130" s="18" t="s">
        <v>9</v>
      </c>
      <c r="F130" s="19">
        <v>2.35</v>
      </c>
      <c r="G130" s="8">
        <f t="shared" si="8"/>
        <v>13.882555439999999</v>
      </c>
      <c r="H130" s="5">
        <v>4</v>
      </c>
    </row>
    <row r="131" spans="2:8" x14ac:dyDescent="0.3">
      <c r="B131" s="17">
        <f t="shared" si="7"/>
        <v>122</v>
      </c>
      <c r="C131" s="10" t="s">
        <v>571</v>
      </c>
      <c r="D131" s="10">
        <v>60.3</v>
      </c>
      <c r="E131" s="18" t="s">
        <v>9</v>
      </c>
      <c r="F131" s="19">
        <v>1.74</v>
      </c>
      <c r="G131" s="8">
        <f t="shared" si="8"/>
        <v>10.278998496</v>
      </c>
      <c r="H131" s="5">
        <v>4</v>
      </c>
    </row>
    <row r="132" spans="2:8" x14ac:dyDescent="0.3">
      <c r="B132" s="17">
        <f t="shared" si="7"/>
        <v>123</v>
      </c>
      <c r="C132" s="10" t="s">
        <v>572</v>
      </c>
      <c r="D132" s="10">
        <v>60.3</v>
      </c>
      <c r="E132" s="18" t="s">
        <v>9</v>
      </c>
      <c r="F132" s="19">
        <v>2.4500000000000002</v>
      </c>
      <c r="G132" s="8">
        <f t="shared" si="8"/>
        <v>14.473302479999999</v>
      </c>
      <c r="H132" s="5">
        <v>4</v>
      </c>
    </row>
    <row r="133" spans="2:8" x14ac:dyDescent="0.3">
      <c r="B133" s="17">
        <f t="shared" si="7"/>
        <v>124</v>
      </c>
      <c r="C133" s="10" t="s">
        <v>425</v>
      </c>
      <c r="D133" s="10">
        <v>159</v>
      </c>
      <c r="E133" s="18" t="s">
        <v>9</v>
      </c>
      <c r="F133" s="19">
        <v>1.08</v>
      </c>
      <c r="G133" s="8">
        <f t="shared" si="8"/>
        <v>16.82306496</v>
      </c>
      <c r="H133" s="5">
        <v>4</v>
      </c>
    </row>
    <row r="134" spans="2:8" x14ac:dyDescent="0.3">
      <c r="B134" s="17">
        <f t="shared" si="7"/>
        <v>125</v>
      </c>
      <c r="C134" s="10" t="s">
        <v>573</v>
      </c>
      <c r="D134" s="10">
        <v>60.3</v>
      </c>
      <c r="E134" s="18" t="s">
        <v>9</v>
      </c>
      <c r="F134" s="19">
        <v>2.99</v>
      </c>
      <c r="G134" s="8">
        <f t="shared" si="8"/>
        <v>17.663336495999999</v>
      </c>
      <c r="H134" s="5">
        <v>4</v>
      </c>
    </row>
    <row r="135" spans="2:8" x14ac:dyDescent="0.3">
      <c r="B135" s="17">
        <f t="shared" si="7"/>
        <v>126</v>
      </c>
      <c r="C135" s="10" t="s">
        <v>574</v>
      </c>
      <c r="D135" s="10">
        <v>60.3</v>
      </c>
      <c r="E135" s="18" t="s">
        <v>9</v>
      </c>
      <c r="F135" s="19">
        <v>3.44</v>
      </c>
      <c r="G135" s="8">
        <f t="shared" si="8"/>
        <v>20.321698175999998</v>
      </c>
      <c r="H135" s="5">
        <v>4</v>
      </c>
    </row>
    <row r="136" spans="2:8" x14ac:dyDescent="0.3">
      <c r="B136" s="17">
        <f t="shared" si="7"/>
        <v>127</v>
      </c>
      <c r="C136" s="10" t="s">
        <v>575</v>
      </c>
      <c r="D136" s="10">
        <v>60.3</v>
      </c>
      <c r="E136" s="18" t="s">
        <v>9</v>
      </c>
      <c r="F136" s="19">
        <v>1.98</v>
      </c>
      <c r="G136" s="8">
        <f t="shared" si="8"/>
        <v>11.696791392</v>
      </c>
      <c r="H136" s="5">
        <v>4</v>
      </c>
    </row>
    <row r="137" spans="2:8" x14ac:dyDescent="0.3">
      <c r="B137" s="17">
        <f t="shared" si="7"/>
        <v>128</v>
      </c>
      <c r="C137" s="10" t="s">
        <v>576</v>
      </c>
      <c r="D137" s="10">
        <v>60.3</v>
      </c>
      <c r="E137" s="18" t="s">
        <v>9</v>
      </c>
      <c r="F137" s="19">
        <v>2.3199999999999998</v>
      </c>
      <c r="G137" s="8">
        <f t="shared" si="8"/>
        <v>13.705331327999998</v>
      </c>
      <c r="H137" s="5">
        <v>4</v>
      </c>
    </row>
    <row r="138" spans="2:8" x14ac:dyDescent="0.3">
      <c r="B138" s="17">
        <f t="shared" si="7"/>
        <v>129</v>
      </c>
      <c r="C138" s="10" t="s">
        <v>577</v>
      </c>
      <c r="D138" s="10">
        <v>60.3</v>
      </c>
      <c r="E138" s="18" t="s">
        <v>9</v>
      </c>
      <c r="F138" s="19">
        <v>1.72</v>
      </c>
      <c r="G138" s="8">
        <f t="shared" si="8"/>
        <v>10.160849087999999</v>
      </c>
      <c r="H138" s="5">
        <v>4</v>
      </c>
    </row>
    <row r="139" spans="2:8" x14ac:dyDescent="0.3">
      <c r="B139" s="17">
        <f t="shared" si="7"/>
        <v>130</v>
      </c>
      <c r="C139" s="10" t="s">
        <v>578</v>
      </c>
      <c r="D139" s="10">
        <v>60.3</v>
      </c>
      <c r="E139" s="18" t="s">
        <v>9</v>
      </c>
      <c r="F139" s="19">
        <v>2.27</v>
      </c>
      <c r="G139" s="8">
        <f t="shared" si="8"/>
        <v>13.409957808</v>
      </c>
      <c r="H139" s="5">
        <v>4</v>
      </c>
    </row>
    <row r="140" spans="2:8" x14ac:dyDescent="0.3">
      <c r="B140" s="17">
        <f t="shared" si="7"/>
        <v>131</v>
      </c>
      <c r="C140" s="10" t="s">
        <v>579</v>
      </c>
      <c r="D140" s="10">
        <v>89</v>
      </c>
      <c r="E140" s="18" t="s">
        <v>9</v>
      </c>
      <c r="F140" s="19">
        <v>1.45</v>
      </c>
      <c r="G140" s="8">
        <f t="shared" si="8"/>
        <v>9.4820778000000008</v>
      </c>
      <c r="H140" s="5">
        <v>3</v>
      </c>
    </row>
    <row r="141" spans="2:8" x14ac:dyDescent="0.3">
      <c r="B141" s="17">
        <f t="shared" si="7"/>
        <v>132</v>
      </c>
      <c r="C141" s="10" t="s">
        <v>580</v>
      </c>
      <c r="D141" s="10">
        <v>108</v>
      </c>
      <c r="E141" s="18" t="s">
        <v>9</v>
      </c>
      <c r="F141" s="19">
        <v>2</v>
      </c>
      <c r="G141" s="8">
        <f t="shared" si="8"/>
        <v>21.161087999999999</v>
      </c>
      <c r="H141" s="5">
        <v>4</v>
      </c>
    </row>
    <row r="142" spans="2:8" x14ac:dyDescent="0.3">
      <c r="B142" s="17">
        <f t="shared" si="7"/>
        <v>133</v>
      </c>
      <c r="C142" s="10" t="s">
        <v>581</v>
      </c>
      <c r="D142" s="10">
        <v>168</v>
      </c>
      <c r="E142" s="18" t="s">
        <v>9</v>
      </c>
      <c r="F142" s="19">
        <v>2.8</v>
      </c>
      <c r="G142" s="8">
        <f t="shared" si="8"/>
        <v>92.168294400000008</v>
      </c>
      <c r="H142" s="5">
        <v>8</v>
      </c>
    </row>
    <row r="143" spans="2:8" x14ac:dyDescent="0.3">
      <c r="B143" s="17">
        <f t="shared" si="7"/>
        <v>134</v>
      </c>
      <c r="C143" s="10" t="s">
        <v>582</v>
      </c>
      <c r="D143" s="10">
        <v>60.3</v>
      </c>
      <c r="E143" s="18" t="s">
        <v>9</v>
      </c>
      <c r="F143" s="19">
        <v>1.21</v>
      </c>
      <c r="G143" s="8">
        <f t="shared" si="8"/>
        <v>8.9350489799999995</v>
      </c>
      <c r="H143" s="5">
        <v>5</v>
      </c>
    </row>
    <row r="144" spans="2:8" x14ac:dyDescent="0.3">
      <c r="B144" s="17">
        <f t="shared" si="7"/>
        <v>135</v>
      </c>
      <c r="C144" s="10" t="s">
        <v>408</v>
      </c>
      <c r="D144" s="10">
        <v>275</v>
      </c>
      <c r="E144" s="18" t="s">
        <v>9</v>
      </c>
      <c r="F144" s="19">
        <v>9.8000000000000007</v>
      </c>
      <c r="G144" s="8">
        <f t="shared" si="8"/>
        <v>594.05345999999997</v>
      </c>
      <c r="H144" s="5">
        <v>9</v>
      </c>
    </row>
    <row r="145" spans="2:8" x14ac:dyDescent="0.3">
      <c r="B145" s="17">
        <f t="shared" si="7"/>
        <v>136</v>
      </c>
      <c r="C145" s="10" t="s">
        <v>426</v>
      </c>
      <c r="D145" s="10">
        <v>159</v>
      </c>
      <c r="E145" s="18" t="s">
        <v>9</v>
      </c>
      <c r="F145" s="19">
        <v>0.98</v>
      </c>
      <c r="G145" s="8">
        <f t="shared" si="8"/>
        <v>15.265373759999999</v>
      </c>
      <c r="H145" s="5">
        <v>4</v>
      </c>
    </row>
    <row r="146" spans="2:8" x14ac:dyDescent="0.3">
      <c r="B146" s="17">
        <f t="shared" si="7"/>
        <v>137</v>
      </c>
      <c r="C146" s="10" t="s">
        <v>583</v>
      </c>
      <c r="D146" s="10">
        <v>60.3</v>
      </c>
      <c r="E146" s="18" t="s">
        <v>9</v>
      </c>
      <c r="F146" s="19">
        <v>1.08</v>
      </c>
      <c r="G146" s="8">
        <f t="shared" si="8"/>
        <v>7.9750850399999988</v>
      </c>
      <c r="H146" s="5">
        <v>5</v>
      </c>
    </row>
    <row r="147" spans="2:8" x14ac:dyDescent="0.3">
      <c r="B147" s="17">
        <f t="shared" si="7"/>
        <v>138</v>
      </c>
      <c r="C147" s="10" t="s">
        <v>584</v>
      </c>
      <c r="D147" s="10">
        <v>108</v>
      </c>
      <c r="E147" s="18" t="s">
        <v>9</v>
      </c>
      <c r="F147" s="19">
        <v>1</v>
      </c>
      <c r="G147" s="8">
        <f t="shared" si="8"/>
        <v>15.870816</v>
      </c>
      <c r="H147" s="5">
        <v>6</v>
      </c>
    </row>
    <row r="148" spans="2:8" x14ac:dyDescent="0.3">
      <c r="B148" s="17">
        <f t="shared" si="7"/>
        <v>139</v>
      </c>
      <c r="C148" s="88" t="s">
        <v>585</v>
      </c>
      <c r="D148" s="10">
        <v>159</v>
      </c>
      <c r="E148" s="18" t="s">
        <v>9</v>
      </c>
      <c r="F148" s="19">
        <v>1.33</v>
      </c>
      <c r="G148" s="8">
        <f t="shared" si="8"/>
        <v>31.075939439999999</v>
      </c>
      <c r="H148" s="5">
        <v>6</v>
      </c>
    </row>
    <row r="149" spans="2:8" x14ac:dyDescent="0.3">
      <c r="B149" s="17">
        <f t="shared" si="7"/>
        <v>140</v>
      </c>
      <c r="C149" s="10" t="s">
        <v>586</v>
      </c>
      <c r="D149" s="10">
        <v>60.3</v>
      </c>
      <c r="E149" s="18" t="s">
        <v>9</v>
      </c>
      <c r="F149" s="19">
        <v>2.81</v>
      </c>
      <c r="G149" s="8">
        <f t="shared" si="8"/>
        <v>20.74998978</v>
      </c>
      <c r="H149" s="5">
        <v>5</v>
      </c>
    </row>
    <row r="150" spans="2:8" x14ac:dyDescent="0.3">
      <c r="B150" s="17">
        <f t="shared" si="7"/>
        <v>141</v>
      </c>
      <c r="C150" s="10" t="s">
        <v>587</v>
      </c>
      <c r="D150" s="10">
        <v>60.3</v>
      </c>
      <c r="E150" s="18" t="s">
        <v>9</v>
      </c>
      <c r="F150" s="19">
        <v>2.4</v>
      </c>
      <c r="G150" s="8">
        <f t="shared" si="8"/>
        <v>17.7224112</v>
      </c>
      <c r="H150" s="5">
        <v>5</v>
      </c>
    </row>
    <row r="151" spans="2:8" x14ac:dyDescent="0.3">
      <c r="B151" s="17">
        <f t="shared" si="7"/>
        <v>142</v>
      </c>
      <c r="C151" s="10" t="s">
        <v>588</v>
      </c>
      <c r="D151" s="10">
        <v>89</v>
      </c>
      <c r="E151" s="18" t="s">
        <v>9</v>
      </c>
      <c r="F151" s="19">
        <v>2.0499999999999998</v>
      </c>
      <c r="G151" s="8">
        <f t="shared" si="8"/>
        <v>22.342827</v>
      </c>
      <c r="H151" s="5">
        <v>5</v>
      </c>
    </row>
    <row r="152" spans="2:8" x14ac:dyDescent="0.3">
      <c r="B152" s="17">
        <f t="shared" si="7"/>
        <v>143</v>
      </c>
      <c r="C152" s="10" t="s">
        <v>589</v>
      </c>
      <c r="D152" s="10">
        <v>110</v>
      </c>
      <c r="E152" s="18" t="s">
        <v>9</v>
      </c>
      <c r="F152" s="19">
        <v>3.6</v>
      </c>
      <c r="G152" s="8">
        <f t="shared" ref="G152:G183" si="9">3.14*D152/1000*F152*(H152/1000)*7800</f>
        <v>58.192992000000011</v>
      </c>
      <c r="H152" s="5">
        <v>6</v>
      </c>
    </row>
    <row r="153" spans="2:8" x14ac:dyDescent="0.3">
      <c r="B153" s="17">
        <f t="shared" si="7"/>
        <v>144</v>
      </c>
      <c r="C153" s="10" t="s">
        <v>590</v>
      </c>
      <c r="D153" s="10">
        <v>60.3</v>
      </c>
      <c r="E153" s="18" t="s">
        <v>9</v>
      </c>
      <c r="F153" s="19">
        <v>2.34</v>
      </c>
      <c r="G153" s="8">
        <f t="shared" si="9"/>
        <v>17.279350919999995</v>
      </c>
      <c r="H153" s="5">
        <v>5</v>
      </c>
    </row>
    <row r="154" spans="2:8" x14ac:dyDescent="0.3">
      <c r="B154" s="17">
        <f t="shared" si="7"/>
        <v>145</v>
      </c>
      <c r="C154" s="10" t="s">
        <v>427</v>
      </c>
      <c r="D154" s="10">
        <v>168</v>
      </c>
      <c r="E154" s="18" t="s">
        <v>9</v>
      </c>
      <c r="F154" s="19">
        <v>3.02</v>
      </c>
      <c r="G154" s="8">
        <f t="shared" si="9"/>
        <v>86.983827840000004</v>
      </c>
      <c r="H154" s="5">
        <v>7</v>
      </c>
    </row>
    <row r="155" spans="2:8" x14ac:dyDescent="0.3">
      <c r="B155" s="17">
        <f t="shared" si="7"/>
        <v>146</v>
      </c>
      <c r="C155" s="10" t="s">
        <v>428</v>
      </c>
      <c r="D155" s="10">
        <v>273</v>
      </c>
      <c r="E155" s="18" t="s">
        <v>9</v>
      </c>
      <c r="F155" s="19">
        <v>4.3899999999999997</v>
      </c>
      <c r="G155" s="8">
        <f t="shared" si="9"/>
        <v>205.47049067999998</v>
      </c>
      <c r="H155" s="5">
        <v>7</v>
      </c>
    </row>
    <row r="156" spans="2:8" x14ac:dyDescent="0.3">
      <c r="B156" s="17">
        <f t="shared" si="7"/>
        <v>147</v>
      </c>
      <c r="C156" s="10" t="s">
        <v>606</v>
      </c>
      <c r="D156" s="10">
        <v>711</v>
      </c>
      <c r="E156" s="18" t="s">
        <v>9</v>
      </c>
      <c r="F156" s="19">
        <v>4.28</v>
      </c>
      <c r="G156" s="8">
        <f t="shared" si="9"/>
        <v>521.71780752000006</v>
      </c>
      <c r="H156" s="5">
        <v>7</v>
      </c>
    </row>
    <row r="157" spans="2:8" x14ac:dyDescent="0.3">
      <c r="B157" s="17">
        <f t="shared" si="7"/>
        <v>148</v>
      </c>
      <c r="C157" s="10" t="s">
        <v>607</v>
      </c>
      <c r="D157" s="10">
        <v>508</v>
      </c>
      <c r="E157" s="18" t="s">
        <v>9</v>
      </c>
      <c r="F157" s="19">
        <v>10.1</v>
      </c>
      <c r="G157" s="8">
        <f t="shared" si="9"/>
        <v>753.9813216</v>
      </c>
      <c r="H157" s="5">
        <v>6</v>
      </c>
    </row>
    <row r="158" spans="2:8" x14ac:dyDescent="0.3">
      <c r="B158" s="17">
        <f t="shared" si="7"/>
        <v>149</v>
      </c>
      <c r="C158" s="10" t="s">
        <v>608</v>
      </c>
      <c r="D158" s="10">
        <v>508</v>
      </c>
      <c r="E158" s="18" t="s">
        <v>9</v>
      </c>
      <c r="F158" s="19">
        <v>2.5</v>
      </c>
      <c r="G158" s="8">
        <f t="shared" si="9"/>
        <v>186.62904</v>
      </c>
      <c r="H158" s="5">
        <v>6</v>
      </c>
    </row>
    <row r="159" spans="2:8" x14ac:dyDescent="0.3">
      <c r="B159" s="17">
        <f t="shared" si="7"/>
        <v>150</v>
      </c>
      <c r="C159" s="10" t="s">
        <v>609</v>
      </c>
      <c r="D159" s="10">
        <v>508</v>
      </c>
      <c r="E159" s="18" t="s">
        <v>9</v>
      </c>
      <c r="F159" s="19">
        <v>3.72</v>
      </c>
      <c r="G159" s="8">
        <f t="shared" si="9"/>
        <v>277.70401152000005</v>
      </c>
      <c r="H159" s="5">
        <v>6</v>
      </c>
    </row>
    <row r="160" spans="2:8" x14ac:dyDescent="0.3">
      <c r="B160" s="17">
        <f t="shared" si="7"/>
        <v>151</v>
      </c>
      <c r="C160" s="10" t="s">
        <v>610</v>
      </c>
      <c r="D160" s="10">
        <v>508</v>
      </c>
      <c r="E160" s="18" t="s">
        <v>9</v>
      </c>
      <c r="F160" s="19">
        <v>9.1999999999999993</v>
      </c>
      <c r="G160" s="8">
        <f t="shared" si="9"/>
        <v>686.7948672</v>
      </c>
      <c r="H160" s="5">
        <v>6</v>
      </c>
    </row>
    <row r="161" spans="2:8" x14ac:dyDescent="0.3">
      <c r="B161" s="17">
        <f t="shared" si="7"/>
        <v>152</v>
      </c>
      <c r="C161" s="10" t="s">
        <v>611</v>
      </c>
      <c r="D161" s="10">
        <v>508</v>
      </c>
      <c r="E161" s="18" t="s">
        <v>9</v>
      </c>
      <c r="F161" s="19">
        <v>6.77</v>
      </c>
      <c r="G161" s="8">
        <f t="shared" si="9"/>
        <v>673.8552537600001</v>
      </c>
      <c r="H161" s="5">
        <v>8</v>
      </c>
    </row>
    <row r="162" spans="2:8" x14ac:dyDescent="0.3">
      <c r="B162" s="17">
        <f t="shared" si="7"/>
        <v>153</v>
      </c>
      <c r="C162" s="10" t="s">
        <v>612</v>
      </c>
      <c r="D162" s="10">
        <v>711</v>
      </c>
      <c r="E162" s="18" t="s">
        <v>9</v>
      </c>
      <c r="F162" s="19">
        <v>3.29</v>
      </c>
      <c r="G162" s="8">
        <f t="shared" si="9"/>
        <v>515.62297331999991</v>
      </c>
      <c r="H162" s="5">
        <v>9</v>
      </c>
    </row>
    <row r="163" spans="2:8" x14ac:dyDescent="0.3">
      <c r="B163" s="17">
        <f t="shared" si="7"/>
        <v>154</v>
      </c>
      <c r="C163" s="10" t="s">
        <v>613</v>
      </c>
      <c r="D163" s="10">
        <v>711</v>
      </c>
      <c r="E163" s="18" t="s">
        <v>9</v>
      </c>
      <c r="F163" s="19">
        <v>4.74</v>
      </c>
      <c r="G163" s="8">
        <f t="shared" si="9"/>
        <v>577.79028215999995</v>
      </c>
      <c r="H163" s="5">
        <v>7</v>
      </c>
    </row>
    <row r="164" spans="2:8" x14ac:dyDescent="0.3">
      <c r="B164" s="17">
        <f t="shared" si="7"/>
        <v>155</v>
      </c>
      <c r="C164" s="10" t="s">
        <v>429</v>
      </c>
      <c r="D164" s="10">
        <v>323</v>
      </c>
      <c r="E164" s="18" t="s">
        <v>9</v>
      </c>
      <c r="F164" s="19">
        <v>1.45</v>
      </c>
      <c r="G164" s="8">
        <f t="shared" si="9"/>
        <v>80.295797400000012</v>
      </c>
      <c r="H164" s="5">
        <v>7</v>
      </c>
    </row>
    <row r="165" spans="2:8" x14ac:dyDescent="0.3">
      <c r="B165" s="17">
        <f t="shared" si="7"/>
        <v>156</v>
      </c>
      <c r="C165" s="10" t="s">
        <v>614</v>
      </c>
      <c r="D165" s="10">
        <v>711</v>
      </c>
      <c r="E165" s="18" t="s">
        <v>9</v>
      </c>
      <c r="F165" s="19">
        <v>3.88</v>
      </c>
      <c r="G165" s="8">
        <f t="shared" si="9"/>
        <v>810.78708671999993</v>
      </c>
      <c r="H165" s="5">
        <v>12</v>
      </c>
    </row>
    <row r="166" spans="2:8" x14ac:dyDescent="0.3">
      <c r="B166" s="17">
        <f t="shared" si="7"/>
        <v>157</v>
      </c>
      <c r="C166" s="10" t="s">
        <v>430</v>
      </c>
      <c r="D166" s="10">
        <v>277</v>
      </c>
      <c r="E166" s="18" t="s">
        <v>9</v>
      </c>
      <c r="F166" s="19">
        <v>1.58</v>
      </c>
      <c r="G166" s="8">
        <f t="shared" si="9"/>
        <v>85.753349760000006</v>
      </c>
      <c r="H166" s="5">
        <v>8</v>
      </c>
    </row>
    <row r="167" spans="2:8" x14ac:dyDescent="0.3">
      <c r="B167" s="17">
        <f t="shared" si="7"/>
        <v>158</v>
      </c>
      <c r="C167" s="8" t="s">
        <v>617</v>
      </c>
      <c r="D167" s="10">
        <v>168</v>
      </c>
      <c r="E167" s="18" t="s">
        <v>9</v>
      </c>
      <c r="F167" s="19">
        <v>1.68</v>
      </c>
      <c r="G167" s="8">
        <f t="shared" si="9"/>
        <v>55.300976639999995</v>
      </c>
      <c r="H167" s="5">
        <v>8</v>
      </c>
    </row>
    <row r="168" spans="2:8" x14ac:dyDescent="0.3">
      <c r="B168" s="17">
        <f t="shared" si="7"/>
        <v>159</v>
      </c>
      <c r="C168" s="8" t="s">
        <v>618</v>
      </c>
      <c r="D168" s="10">
        <v>168</v>
      </c>
      <c r="E168" s="18" t="s">
        <v>9</v>
      </c>
      <c r="F168" s="19">
        <v>6</v>
      </c>
      <c r="G168" s="8">
        <f t="shared" si="9"/>
        <v>172.815552</v>
      </c>
      <c r="H168" s="5">
        <v>7</v>
      </c>
    </row>
    <row r="169" spans="2:8" ht="28.8" x14ac:dyDescent="0.3">
      <c r="B169" s="17">
        <f t="shared" si="7"/>
        <v>160</v>
      </c>
      <c r="C169" s="8" t="s">
        <v>619</v>
      </c>
      <c r="D169" s="10">
        <v>108</v>
      </c>
      <c r="E169" s="18" t="s">
        <v>9</v>
      </c>
      <c r="F169" s="19">
        <v>5</v>
      </c>
      <c r="G169" s="8">
        <f t="shared" si="9"/>
        <v>92.579759999999979</v>
      </c>
      <c r="H169" s="5">
        <v>7</v>
      </c>
    </row>
    <row r="170" spans="2:8" ht="28.8" x14ac:dyDescent="0.3">
      <c r="B170" s="17">
        <f t="shared" ref="B170:B233" si="10">ROW(A161)</f>
        <v>161</v>
      </c>
      <c r="C170" s="8" t="s">
        <v>621</v>
      </c>
      <c r="D170" s="10">
        <v>108</v>
      </c>
      <c r="E170" s="18" t="s">
        <v>9</v>
      </c>
      <c r="F170" s="19">
        <v>4.9800000000000004</v>
      </c>
      <c r="G170" s="8">
        <f t="shared" si="9"/>
        <v>79.036663680000004</v>
      </c>
      <c r="H170" s="5">
        <v>6</v>
      </c>
    </row>
    <row r="171" spans="2:8" ht="28.8" x14ac:dyDescent="0.3">
      <c r="B171" s="17">
        <f t="shared" si="10"/>
        <v>162</v>
      </c>
      <c r="C171" s="8" t="s">
        <v>622</v>
      </c>
      <c r="D171" s="10">
        <v>108</v>
      </c>
      <c r="E171" s="18" t="s">
        <v>9</v>
      </c>
      <c r="F171" s="19">
        <v>4.51</v>
      </c>
      <c r="G171" s="8">
        <f t="shared" si="9"/>
        <v>71.57738015999999</v>
      </c>
      <c r="H171" s="5">
        <v>6</v>
      </c>
    </row>
    <row r="172" spans="2:8" x14ac:dyDescent="0.3">
      <c r="B172" s="17">
        <f t="shared" si="10"/>
        <v>163</v>
      </c>
      <c r="C172" s="10" t="s">
        <v>431</v>
      </c>
      <c r="D172" s="10">
        <v>277</v>
      </c>
      <c r="E172" s="18" t="s">
        <v>9</v>
      </c>
      <c r="F172" s="19">
        <v>4.01</v>
      </c>
      <c r="G172" s="8">
        <f t="shared" si="9"/>
        <v>190.43485188000002</v>
      </c>
      <c r="H172" s="5">
        <v>7</v>
      </c>
    </row>
    <row r="173" spans="2:8" x14ac:dyDescent="0.3">
      <c r="B173" s="17">
        <f t="shared" si="10"/>
        <v>164</v>
      </c>
      <c r="C173" s="8" t="s">
        <v>624</v>
      </c>
      <c r="D173" s="10">
        <v>89</v>
      </c>
      <c r="E173" s="18" t="s">
        <v>9</v>
      </c>
      <c r="F173" s="19">
        <v>2.2000000000000002</v>
      </c>
      <c r="G173" s="8">
        <f t="shared" si="9"/>
        <v>19.182134400000006</v>
      </c>
      <c r="H173" s="5">
        <v>4</v>
      </c>
    </row>
    <row r="174" spans="2:8" x14ac:dyDescent="0.3">
      <c r="B174" s="17">
        <f t="shared" si="10"/>
        <v>165</v>
      </c>
      <c r="C174" s="8" t="s">
        <v>625</v>
      </c>
      <c r="D174" s="10">
        <v>108</v>
      </c>
      <c r="E174" s="18" t="s">
        <v>9</v>
      </c>
      <c r="F174" s="19">
        <v>5.01</v>
      </c>
      <c r="G174" s="8">
        <f t="shared" si="9"/>
        <v>92.764919519999992</v>
      </c>
      <c r="H174" s="5">
        <v>7</v>
      </c>
    </row>
    <row r="175" spans="2:8" x14ac:dyDescent="0.3">
      <c r="B175" s="17">
        <f t="shared" si="10"/>
        <v>166</v>
      </c>
      <c r="C175" s="8" t="s">
        <v>626</v>
      </c>
      <c r="D175" s="10">
        <v>89</v>
      </c>
      <c r="E175" s="18" t="s">
        <v>9</v>
      </c>
      <c r="F175" s="19">
        <v>4.83</v>
      </c>
      <c r="G175" s="8">
        <f t="shared" si="9"/>
        <v>42.113504160000005</v>
      </c>
      <c r="H175" s="5">
        <v>4</v>
      </c>
    </row>
    <row r="176" spans="2:8" x14ac:dyDescent="0.3">
      <c r="B176" s="17">
        <f t="shared" si="10"/>
        <v>167</v>
      </c>
      <c r="C176" s="8" t="s">
        <v>628</v>
      </c>
      <c r="D176" s="10">
        <v>711</v>
      </c>
      <c r="E176" s="18" t="s">
        <v>9</v>
      </c>
      <c r="F176" s="19">
        <v>12.68</v>
      </c>
      <c r="G176" s="8">
        <f t="shared" si="9"/>
        <v>1766.45708928</v>
      </c>
      <c r="H176" s="5">
        <v>8</v>
      </c>
    </row>
    <row r="177" spans="2:8" x14ac:dyDescent="0.3">
      <c r="B177" s="17">
        <f t="shared" si="10"/>
        <v>168</v>
      </c>
      <c r="C177" s="8" t="s">
        <v>629</v>
      </c>
      <c r="D177" s="10">
        <v>711</v>
      </c>
      <c r="E177" s="18" t="s">
        <v>9</v>
      </c>
      <c r="F177" s="19">
        <v>11.06</v>
      </c>
      <c r="G177" s="8">
        <f t="shared" si="9"/>
        <v>1540.7740857599999</v>
      </c>
      <c r="H177" s="5">
        <v>8</v>
      </c>
    </row>
    <row r="178" spans="2:8" x14ac:dyDescent="0.3">
      <c r="B178" s="17">
        <f t="shared" si="10"/>
        <v>169</v>
      </c>
      <c r="C178" s="8" t="s">
        <v>630</v>
      </c>
      <c r="D178" s="10">
        <v>711</v>
      </c>
      <c r="E178" s="18" t="s">
        <v>9</v>
      </c>
      <c r="F178" s="19">
        <v>11.41</v>
      </c>
      <c r="G178" s="8">
        <f t="shared" si="9"/>
        <v>1589.53275936</v>
      </c>
      <c r="H178" s="5">
        <v>8</v>
      </c>
    </row>
    <row r="179" spans="2:8" x14ac:dyDescent="0.3">
      <c r="B179" s="17">
        <f t="shared" si="10"/>
        <v>170</v>
      </c>
      <c r="C179" s="8" t="s">
        <v>631</v>
      </c>
      <c r="D179" s="10">
        <v>711</v>
      </c>
      <c r="E179" s="18" t="s">
        <v>9</v>
      </c>
      <c r="F179" s="19">
        <v>12.66</v>
      </c>
      <c r="G179" s="8">
        <f t="shared" si="9"/>
        <v>1763.6708793599998</v>
      </c>
      <c r="H179" s="5">
        <v>8</v>
      </c>
    </row>
    <row r="180" spans="2:8" x14ac:dyDescent="0.3">
      <c r="B180" s="17">
        <f t="shared" si="10"/>
        <v>171</v>
      </c>
      <c r="C180" s="8" t="s">
        <v>632</v>
      </c>
      <c r="D180" s="10">
        <v>711</v>
      </c>
      <c r="E180" s="18" t="s">
        <v>9</v>
      </c>
      <c r="F180" s="19">
        <v>9.7200000000000006</v>
      </c>
      <c r="G180" s="8">
        <f t="shared" si="9"/>
        <v>1354.0980211199999</v>
      </c>
      <c r="H180" s="5">
        <v>8</v>
      </c>
    </row>
    <row r="181" spans="2:8" x14ac:dyDescent="0.3">
      <c r="B181" s="17">
        <f t="shared" si="10"/>
        <v>172</v>
      </c>
      <c r="C181" s="10" t="s">
        <v>432</v>
      </c>
      <c r="D181" s="10">
        <v>377</v>
      </c>
      <c r="E181" s="18" t="s">
        <v>9</v>
      </c>
      <c r="F181" s="19">
        <v>3.36</v>
      </c>
      <c r="G181" s="8">
        <f t="shared" si="9"/>
        <v>248.19604992000004</v>
      </c>
      <c r="H181" s="5">
        <v>8</v>
      </c>
    </row>
    <row r="182" spans="2:8" x14ac:dyDescent="0.3">
      <c r="B182" s="17">
        <f t="shared" si="10"/>
        <v>173</v>
      </c>
      <c r="C182" s="8" t="s">
        <v>633</v>
      </c>
      <c r="D182" s="10">
        <v>711</v>
      </c>
      <c r="E182" s="18" t="s">
        <v>9</v>
      </c>
      <c r="F182" s="19">
        <v>10.54</v>
      </c>
      <c r="G182" s="8">
        <f t="shared" si="9"/>
        <v>1468.3326278399998</v>
      </c>
      <c r="H182" s="5">
        <v>8</v>
      </c>
    </row>
    <row r="183" spans="2:8" x14ac:dyDescent="0.3">
      <c r="B183" s="17">
        <f t="shared" si="10"/>
        <v>174</v>
      </c>
      <c r="C183" s="8" t="s">
        <v>634</v>
      </c>
      <c r="D183" s="10">
        <v>711</v>
      </c>
      <c r="E183" s="18" t="s">
        <v>9</v>
      </c>
      <c r="F183" s="19">
        <v>11.52</v>
      </c>
      <c r="G183" s="8">
        <f t="shared" si="9"/>
        <v>1604.8569139199997</v>
      </c>
      <c r="H183" s="5">
        <v>8</v>
      </c>
    </row>
    <row r="184" spans="2:8" x14ac:dyDescent="0.3">
      <c r="B184" s="17">
        <f t="shared" si="10"/>
        <v>175</v>
      </c>
      <c r="C184" s="8" t="s">
        <v>635</v>
      </c>
      <c r="D184" s="10">
        <v>711</v>
      </c>
      <c r="E184" s="18" t="s">
        <v>9</v>
      </c>
      <c r="F184" s="19">
        <v>11.12</v>
      </c>
      <c r="G184" s="8">
        <f t="shared" ref="G184:G191" si="11">3.14*D184/1000*F184*(H184/1000)*7800</f>
        <v>1549.1327155199997</v>
      </c>
      <c r="H184" s="5">
        <v>8</v>
      </c>
    </row>
    <row r="185" spans="2:8" x14ac:dyDescent="0.3">
      <c r="B185" s="17">
        <f t="shared" si="10"/>
        <v>176</v>
      </c>
      <c r="C185" s="8" t="s">
        <v>637</v>
      </c>
      <c r="D185" s="10">
        <v>711</v>
      </c>
      <c r="E185" s="18" t="s">
        <v>9</v>
      </c>
      <c r="F185" s="19">
        <v>12.67</v>
      </c>
      <c r="G185" s="8">
        <f t="shared" si="11"/>
        <v>1765.0639843199997</v>
      </c>
      <c r="H185" s="5">
        <v>8</v>
      </c>
    </row>
    <row r="186" spans="2:8" x14ac:dyDescent="0.3">
      <c r="B186" s="17">
        <f t="shared" si="10"/>
        <v>177</v>
      </c>
      <c r="C186" s="8" t="s">
        <v>638</v>
      </c>
      <c r="D186" s="10">
        <v>711</v>
      </c>
      <c r="E186" s="18" t="s">
        <v>9</v>
      </c>
      <c r="F186" s="19">
        <v>12.49</v>
      </c>
      <c r="G186" s="8">
        <f t="shared" si="11"/>
        <v>1739.9880950399997</v>
      </c>
      <c r="H186" s="5">
        <v>8</v>
      </c>
    </row>
    <row r="187" spans="2:8" x14ac:dyDescent="0.3">
      <c r="B187" s="17">
        <f t="shared" si="10"/>
        <v>178</v>
      </c>
      <c r="C187" s="8" t="s">
        <v>639</v>
      </c>
      <c r="D187" s="10">
        <v>711</v>
      </c>
      <c r="E187" s="18" t="s">
        <v>9</v>
      </c>
      <c r="F187" s="19">
        <v>12.92</v>
      </c>
      <c r="G187" s="8">
        <f t="shared" si="11"/>
        <v>1799.8916083199999</v>
      </c>
      <c r="H187" s="5">
        <v>8</v>
      </c>
    </row>
    <row r="188" spans="2:8" x14ac:dyDescent="0.3">
      <c r="B188" s="17">
        <f t="shared" si="10"/>
        <v>179</v>
      </c>
      <c r="C188" s="8" t="s">
        <v>640</v>
      </c>
      <c r="D188" s="10">
        <v>711</v>
      </c>
      <c r="E188" s="18" t="s">
        <v>9</v>
      </c>
      <c r="F188" s="19">
        <v>12.89</v>
      </c>
      <c r="G188" s="8">
        <f t="shared" si="11"/>
        <v>1795.7122934399999</v>
      </c>
      <c r="H188" s="5">
        <v>8</v>
      </c>
    </row>
    <row r="189" spans="2:8" x14ac:dyDescent="0.3">
      <c r="B189" s="17">
        <f t="shared" si="10"/>
        <v>180</v>
      </c>
      <c r="C189" s="8" t="s">
        <v>641</v>
      </c>
      <c r="D189" s="10">
        <v>711</v>
      </c>
      <c r="E189" s="18" t="s">
        <v>9</v>
      </c>
      <c r="F189" s="19">
        <v>12.83</v>
      </c>
      <c r="G189" s="8">
        <f t="shared" si="11"/>
        <v>1787.3536636799997</v>
      </c>
      <c r="H189" s="5">
        <v>8</v>
      </c>
    </row>
    <row r="190" spans="2:8" x14ac:dyDescent="0.3">
      <c r="B190" s="17">
        <f t="shared" si="10"/>
        <v>181</v>
      </c>
      <c r="C190" s="8" t="s">
        <v>642</v>
      </c>
      <c r="D190" s="10">
        <v>711</v>
      </c>
      <c r="E190" s="18" t="s">
        <v>9</v>
      </c>
      <c r="F190" s="19">
        <v>12.85</v>
      </c>
      <c r="G190" s="8">
        <f t="shared" si="11"/>
        <v>1790.1398735999999</v>
      </c>
      <c r="H190" s="5">
        <v>8</v>
      </c>
    </row>
    <row r="191" spans="2:8" x14ac:dyDescent="0.3">
      <c r="B191" s="17">
        <f t="shared" si="10"/>
        <v>182</v>
      </c>
      <c r="C191" s="10" t="s">
        <v>433</v>
      </c>
      <c r="D191" s="10">
        <v>159</v>
      </c>
      <c r="E191" s="18" t="s">
        <v>9</v>
      </c>
      <c r="F191" s="19">
        <v>4.37</v>
      </c>
      <c r="G191" s="8">
        <f t="shared" si="11"/>
        <v>85.08888180000001</v>
      </c>
      <c r="H191" s="5">
        <v>5</v>
      </c>
    </row>
    <row r="192" spans="2:8" x14ac:dyDescent="0.3">
      <c r="B192" s="17">
        <f t="shared" si="10"/>
        <v>183</v>
      </c>
      <c r="C192" s="8" t="s">
        <v>643</v>
      </c>
      <c r="D192" s="10">
        <v>711</v>
      </c>
      <c r="E192" s="18" t="s">
        <v>9</v>
      </c>
      <c r="F192" s="19">
        <v>11.89</v>
      </c>
      <c r="G192" s="8">
        <v>1656</v>
      </c>
      <c r="H192" s="5">
        <v>8</v>
      </c>
    </row>
    <row r="193" spans="2:8" x14ac:dyDescent="0.3">
      <c r="B193" s="17">
        <f t="shared" si="10"/>
        <v>184</v>
      </c>
      <c r="C193" s="8" t="s">
        <v>644</v>
      </c>
      <c r="D193" s="10">
        <v>711</v>
      </c>
      <c r="E193" s="18" t="s">
        <v>9</v>
      </c>
      <c r="F193" s="19">
        <v>10.02</v>
      </c>
      <c r="G193" s="8">
        <f t="shared" ref="G193:G224" si="12">3.14*D193/1000*F193*(H193/1000)*7800</f>
        <v>1395.89116992</v>
      </c>
      <c r="H193" s="5">
        <v>8</v>
      </c>
    </row>
    <row r="194" spans="2:8" x14ac:dyDescent="0.3">
      <c r="B194" s="17">
        <f t="shared" si="10"/>
        <v>185</v>
      </c>
      <c r="C194" s="8" t="s">
        <v>645</v>
      </c>
      <c r="D194" s="10">
        <v>711</v>
      </c>
      <c r="E194" s="18" t="s">
        <v>9</v>
      </c>
      <c r="F194" s="19">
        <v>12.78</v>
      </c>
      <c r="G194" s="8">
        <f t="shared" si="12"/>
        <v>1780.3881388799996</v>
      </c>
      <c r="H194" s="5">
        <v>8</v>
      </c>
    </row>
    <row r="195" spans="2:8" x14ac:dyDescent="0.3">
      <c r="B195" s="17">
        <f t="shared" si="10"/>
        <v>186</v>
      </c>
      <c r="C195" s="8" t="s">
        <v>646</v>
      </c>
      <c r="D195" s="10">
        <v>711</v>
      </c>
      <c r="E195" s="18" t="s">
        <v>9</v>
      </c>
      <c r="F195" s="19">
        <v>12.28</v>
      </c>
      <c r="G195" s="8">
        <f t="shared" si="12"/>
        <v>1710.7328908799998</v>
      </c>
      <c r="H195" s="5">
        <v>8</v>
      </c>
    </row>
    <row r="196" spans="2:8" x14ac:dyDescent="0.3">
      <c r="B196" s="17">
        <f t="shared" si="10"/>
        <v>187</v>
      </c>
      <c r="C196" s="8" t="s">
        <v>647</v>
      </c>
      <c r="D196" s="10">
        <v>711</v>
      </c>
      <c r="E196" s="18" t="s">
        <v>9</v>
      </c>
      <c r="F196" s="19">
        <v>11.17</v>
      </c>
      <c r="G196" s="8">
        <f t="shared" si="12"/>
        <v>1556.0982403200001</v>
      </c>
      <c r="H196" s="5">
        <v>8</v>
      </c>
    </row>
    <row r="197" spans="2:8" x14ac:dyDescent="0.3">
      <c r="B197" s="17">
        <f t="shared" si="10"/>
        <v>188</v>
      </c>
      <c r="C197" s="8" t="s">
        <v>648</v>
      </c>
      <c r="D197" s="10">
        <v>711</v>
      </c>
      <c r="E197" s="18" t="s">
        <v>9</v>
      </c>
      <c r="F197" s="19">
        <v>12.28</v>
      </c>
      <c r="G197" s="8">
        <f t="shared" si="12"/>
        <v>1710.7328908799998</v>
      </c>
      <c r="H197" s="5">
        <v>8</v>
      </c>
    </row>
    <row r="198" spans="2:8" x14ac:dyDescent="0.3">
      <c r="B198" s="17">
        <f t="shared" si="10"/>
        <v>189</v>
      </c>
      <c r="C198" s="8" t="s">
        <v>701</v>
      </c>
      <c r="D198" s="10">
        <v>711</v>
      </c>
      <c r="E198" s="18" t="s">
        <v>9</v>
      </c>
      <c r="F198" s="19">
        <v>12.77</v>
      </c>
      <c r="G198" s="8">
        <f t="shared" si="12"/>
        <v>1778.9950339199997</v>
      </c>
      <c r="H198" s="5">
        <v>8</v>
      </c>
    </row>
    <row r="199" spans="2:8" x14ac:dyDescent="0.3">
      <c r="B199" s="17">
        <f t="shared" si="10"/>
        <v>190</v>
      </c>
      <c r="C199" s="8" t="s">
        <v>649</v>
      </c>
      <c r="D199" s="10">
        <v>711</v>
      </c>
      <c r="E199" s="18" t="s">
        <v>9</v>
      </c>
      <c r="F199" s="19">
        <v>11.27</v>
      </c>
      <c r="G199" s="8">
        <f t="shared" si="12"/>
        <v>1570.0292899199997</v>
      </c>
      <c r="H199" s="5">
        <v>8</v>
      </c>
    </row>
    <row r="200" spans="2:8" x14ac:dyDescent="0.3">
      <c r="B200" s="17">
        <f t="shared" si="10"/>
        <v>191</v>
      </c>
      <c r="C200" s="8" t="s">
        <v>650</v>
      </c>
      <c r="D200" s="10">
        <v>711</v>
      </c>
      <c r="E200" s="18" t="s">
        <v>9</v>
      </c>
      <c r="F200" s="19">
        <v>12.75</v>
      </c>
      <c r="G200" s="8">
        <f t="shared" si="12"/>
        <v>1776.2088239999998</v>
      </c>
      <c r="H200" s="5">
        <v>8</v>
      </c>
    </row>
    <row r="201" spans="2:8" x14ac:dyDescent="0.3">
      <c r="B201" s="17">
        <f t="shared" si="10"/>
        <v>192</v>
      </c>
      <c r="C201" s="8" t="s">
        <v>651</v>
      </c>
      <c r="D201" s="10">
        <v>711</v>
      </c>
      <c r="E201" s="18" t="s">
        <v>9</v>
      </c>
      <c r="F201" s="19">
        <v>8.02</v>
      </c>
      <c r="G201" s="8">
        <f t="shared" si="12"/>
        <v>1117.2701779199999</v>
      </c>
      <c r="H201" s="5">
        <v>8</v>
      </c>
    </row>
    <row r="202" spans="2:8" x14ac:dyDescent="0.3">
      <c r="B202" s="17">
        <f t="shared" si="10"/>
        <v>193</v>
      </c>
      <c r="C202" s="10" t="s">
        <v>434</v>
      </c>
      <c r="D202" s="10">
        <v>377</v>
      </c>
      <c r="E202" s="18" t="s">
        <v>9</v>
      </c>
      <c r="F202" s="19">
        <v>3.35</v>
      </c>
      <c r="G202" s="8">
        <f t="shared" si="12"/>
        <v>247.45737120000001</v>
      </c>
      <c r="H202" s="5">
        <v>8</v>
      </c>
    </row>
    <row r="203" spans="2:8" x14ac:dyDescent="0.3">
      <c r="B203" s="17">
        <f t="shared" si="10"/>
        <v>194</v>
      </c>
      <c r="C203" s="8" t="s">
        <v>652</v>
      </c>
      <c r="D203" s="10">
        <v>711</v>
      </c>
      <c r="E203" s="18" t="s">
        <v>9</v>
      </c>
      <c r="F203" s="19">
        <v>9.3000000000000007</v>
      </c>
      <c r="G203" s="8">
        <f t="shared" si="12"/>
        <v>1295.5876128</v>
      </c>
      <c r="H203" s="5">
        <v>8</v>
      </c>
    </row>
    <row r="204" spans="2:8" x14ac:dyDescent="0.3">
      <c r="B204" s="17">
        <f t="shared" si="10"/>
        <v>195</v>
      </c>
      <c r="C204" s="8" t="s">
        <v>653</v>
      </c>
      <c r="D204" s="10">
        <v>711</v>
      </c>
      <c r="E204" s="18" t="s">
        <v>9</v>
      </c>
      <c r="F204" s="19">
        <v>9.32</v>
      </c>
      <c r="G204" s="8">
        <f t="shared" si="12"/>
        <v>1298.3738227200001</v>
      </c>
      <c r="H204" s="5">
        <v>8</v>
      </c>
    </row>
    <row r="205" spans="2:8" x14ac:dyDescent="0.3">
      <c r="B205" s="17">
        <f t="shared" si="10"/>
        <v>196</v>
      </c>
      <c r="C205" s="8" t="s">
        <v>654</v>
      </c>
      <c r="D205" s="10">
        <v>711</v>
      </c>
      <c r="E205" s="18" t="s">
        <v>9</v>
      </c>
      <c r="F205" s="19">
        <v>10.89</v>
      </c>
      <c r="G205" s="8">
        <f t="shared" si="12"/>
        <v>1517.0913014400001</v>
      </c>
      <c r="H205" s="5">
        <v>8</v>
      </c>
    </row>
    <row r="206" spans="2:8" x14ac:dyDescent="0.3">
      <c r="B206" s="17">
        <f t="shared" si="10"/>
        <v>197</v>
      </c>
      <c r="C206" s="8" t="s">
        <v>655</v>
      </c>
      <c r="D206" s="10">
        <v>711</v>
      </c>
      <c r="E206" s="18" t="s">
        <v>9</v>
      </c>
      <c r="F206" s="19">
        <v>6.21</v>
      </c>
      <c r="G206" s="8">
        <f t="shared" si="12"/>
        <v>865.11818015999995</v>
      </c>
      <c r="H206" s="5">
        <v>8</v>
      </c>
    </row>
    <row r="207" spans="2:8" x14ac:dyDescent="0.3">
      <c r="B207" s="17">
        <f t="shared" si="10"/>
        <v>198</v>
      </c>
      <c r="C207" s="8" t="s">
        <v>656</v>
      </c>
      <c r="D207" s="10">
        <v>711</v>
      </c>
      <c r="E207" s="18" t="s">
        <v>9</v>
      </c>
      <c r="F207" s="19">
        <v>9.89</v>
      </c>
      <c r="G207" s="8">
        <f t="shared" si="12"/>
        <v>1377.7808054399998</v>
      </c>
      <c r="H207" s="5">
        <v>8</v>
      </c>
    </row>
    <row r="208" spans="2:8" x14ac:dyDescent="0.3">
      <c r="B208" s="17">
        <f t="shared" si="10"/>
        <v>199</v>
      </c>
      <c r="C208" s="8" t="s">
        <v>657</v>
      </c>
      <c r="D208" s="10">
        <v>711</v>
      </c>
      <c r="E208" s="18" t="s">
        <v>9</v>
      </c>
      <c r="F208" s="19">
        <v>8.3000000000000007</v>
      </c>
      <c r="G208" s="8">
        <f t="shared" si="12"/>
        <v>1156.2771167999999</v>
      </c>
      <c r="H208" s="5">
        <v>8</v>
      </c>
    </row>
    <row r="209" spans="2:8" x14ac:dyDescent="0.3">
      <c r="B209" s="17">
        <f t="shared" si="10"/>
        <v>200</v>
      </c>
      <c r="C209" s="8" t="s">
        <v>658</v>
      </c>
      <c r="D209" s="10">
        <v>711</v>
      </c>
      <c r="E209" s="18" t="s">
        <v>9</v>
      </c>
      <c r="F209" s="19">
        <v>9.7899999999999991</v>
      </c>
      <c r="G209" s="8">
        <f t="shared" si="12"/>
        <v>1363.8497558399999</v>
      </c>
      <c r="H209" s="5">
        <v>8</v>
      </c>
    </row>
    <row r="210" spans="2:8" x14ac:dyDescent="0.3">
      <c r="B210" s="17">
        <f t="shared" si="10"/>
        <v>201</v>
      </c>
      <c r="C210" s="8" t="s">
        <v>659</v>
      </c>
      <c r="D210" s="10">
        <v>711</v>
      </c>
      <c r="E210" s="18" t="s">
        <v>9</v>
      </c>
      <c r="F210" s="19">
        <v>6.09</v>
      </c>
      <c r="G210" s="8">
        <f t="shared" si="12"/>
        <v>848.40092063999987</v>
      </c>
      <c r="H210" s="5">
        <v>8</v>
      </c>
    </row>
    <row r="211" spans="2:8" x14ac:dyDescent="0.3">
      <c r="B211" s="17">
        <f t="shared" si="10"/>
        <v>202</v>
      </c>
      <c r="C211" s="8" t="s">
        <v>660</v>
      </c>
      <c r="D211" s="10">
        <v>711</v>
      </c>
      <c r="E211" s="18" t="s">
        <v>9</v>
      </c>
      <c r="F211" s="19">
        <v>12.89</v>
      </c>
      <c r="G211" s="8">
        <f t="shared" si="12"/>
        <v>1795.7122934399999</v>
      </c>
      <c r="H211" s="5">
        <v>8</v>
      </c>
    </row>
    <row r="212" spans="2:8" x14ac:dyDescent="0.3">
      <c r="B212" s="17">
        <f t="shared" si="10"/>
        <v>203</v>
      </c>
      <c r="C212" s="8" t="s">
        <v>661</v>
      </c>
      <c r="D212" s="10">
        <v>711</v>
      </c>
      <c r="E212" s="18" t="s">
        <v>9</v>
      </c>
      <c r="F212" s="19">
        <v>12.7</v>
      </c>
      <c r="G212" s="8">
        <f t="shared" si="12"/>
        <v>1769.2432991999997</v>
      </c>
      <c r="H212" s="5">
        <v>8</v>
      </c>
    </row>
    <row r="213" spans="2:8" x14ac:dyDescent="0.3">
      <c r="B213" s="17">
        <f t="shared" si="10"/>
        <v>204</v>
      </c>
      <c r="C213" s="10" t="s">
        <v>435</v>
      </c>
      <c r="D213" s="10">
        <v>168</v>
      </c>
      <c r="E213" s="18" t="s">
        <v>9</v>
      </c>
      <c r="F213" s="19">
        <v>3.98</v>
      </c>
      <c r="G213" s="8">
        <f t="shared" si="12"/>
        <v>131.01064704000001</v>
      </c>
      <c r="H213" s="5">
        <v>8</v>
      </c>
    </row>
    <row r="214" spans="2:8" x14ac:dyDescent="0.3">
      <c r="B214" s="17">
        <f t="shared" si="10"/>
        <v>205</v>
      </c>
      <c r="C214" s="8" t="s">
        <v>662</v>
      </c>
      <c r="D214" s="10">
        <v>711</v>
      </c>
      <c r="E214" s="18" t="s">
        <v>9</v>
      </c>
      <c r="F214" s="19">
        <v>12.79</v>
      </c>
      <c r="G214" s="8">
        <f t="shared" si="12"/>
        <v>1781.7812438399997</v>
      </c>
      <c r="H214" s="5">
        <v>8</v>
      </c>
    </row>
    <row r="215" spans="2:8" x14ac:dyDescent="0.3">
      <c r="B215" s="17">
        <f t="shared" si="10"/>
        <v>206</v>
      </c>
      <c r="C215" s="8" t="s">
        <v>663</v>
      </c>
      <c r="D215" s="10">
        <v>711</v>
      </c>
      <c r="E215" s="18" t="s">
        <v>9</v>
      </c>
      <c r="F215" s="19">
        <v>12.76</v>
      </c>
      <c r="G215" s="8">
        <f t="shared" si="12"/>
        <v>1777.6019289599999</v>
      </c>
      <c r="H215" s="5">
        <v>8</v>
      </c>
    </row>
    <row r="216" spans="2:8" x14ac:dyDescent="0.3">
      <c r="B216" s="17">
        <f t="shared" si="10"/>
        <v>207</v>
      </c>
      <c r="C216" s="8" t="s">
        <v>664</v>
      </c>
      <c r="D216" s="10">
        <v>711</v>
      </c>
      <c r="E216" s="18" t="s">
        <v>9</v>
      </c>
      <c r="F216" s="19">
        <v>12.76</v>
      </c>
      <c r="G216" s="8">
        <f t="shared" si="12"/>
        <v>1777.6019289599999</v>
      </c>
      <c r="H216" s="5">
        <v>8</v>
      </c>
    </row>
    <row r="217" spans="2:8" x14ac:dyDescent="0.3">
      <c r="B217" s="17">
        <f t="shared" si="10"/>
        <v>208</v>
      </c>
      <c r="C217" s="8" t="s">
        <v>665</v>
      </c>
      <c r="D217" s="10">
        <v>711</v>
      </c>
      <c r="E217" s="18" t="s">
        <v>9</v>
      </c>
      <c r="F217" s="19">
        <v>12.31</v>
      </c>
      <c r="G217" s="8">
        <f t="shared" si="12"/>
        <v>1714.9122057599998</v>
      </c>
      <c r="H217" s="5">
        <v>8</v>
      </c>
    </row>
    <row r="218" spans="2:8" x14ac:dyDescent="0.3">
      <c r="B218" s="17">
        <f t="shared" si="10"/>
        <v>209</v>
      </c>
      <c r="C218" s="8" t="s">
        <v>666</v>
      </c>
      <c r="D218" s="10">
        <v>711</v>
      </c>
      <c r="E218" s="18" t="s">
        <v>9</v>
      </c>
      <c r="F218" s="19">
        <v>12.9</v>
      </c>
      <c r="G218" s="8">
        <f t="shared" si="12"/>
        <v>1797.1053983999998</v>
      </c>
      <c r="H218" s="5">
        <v>8</v>
      </c>
    </row>
    <row r="219" spans="2:8" x14ac:dyDescent="0.3">
      <c r="B219" s="17">
        <f t="shared" si="10"/>
        <v>210</v>
      </c>
      <c r="C219" s="8" t="s">
        <v>667</v>
      </c>
      <c r="D219" s="10">
        <v>711</v>
      </c>
      <c r="E219" s="18" t="s">
        <v>9</v>
      </c>
      <c r="F219" s="19">
        <v>12.92</v>
      </c>
      <c r="G219" s="8">
        <f t="shared" si="12"/>
        <v>1799.8916083199999</v>
      </c>
      <c r="H219" s="5">
        <v>8</v>
      </c>
    </row>
    <row r="220" spans="2:8" x14ac:dyDescent="0.3">
      <c r="B220" s="17">
        <f t="shared" si="10"/>
        <v>211</v>
      </c>
      <c r="C220" s="8" t="s">
        <v>700</v>
      </c>
      <c r="D220" s="10">
        <v>711</v>
      </c>
      <c r="E220" s="18" t="s">
        <v>9</v>
      </c>
      <c r="F220" s="19">
        <v>12.54</v>
      </c>
      <c r="G220" s="8">
        <f t="shared" si="12"/>
        <v>1746.9536198399996</v>
      </c>
      <c r="H220" s="5">
        <v>8</v>
      </c>
    </row>
    <row r="221" spans="2:8" x14ac:dyDescent="0.3">
      <c r="B221" s="17">
        <f t="shared" si="10"/>
        <v>212</v>
      </c>
      <c r="C221" s="8" t="s">
        <v>668</v>
      </c>
      <c r="D221" s="10">
        <v>711</v>
      </c>
      <c r="E221" s="18" t="s">
        <v>9</v>
      </c>
      <c r="F221" s="19">
        <v>12.79</v>
      </c>
      <c r="G221" s="8">
        <f t="shared" si="12"/>
        <v>1781.7812438399997</v>
      </c>
      <c r="H221" s="5">
        <v>8</v>
      </c>
    </row>
    <row r="222" spans="2:8" x14ac:dyDescent="0.3">
      <c r="B222" s="17">
        <f t="shared" si="10"/>
        <v>213</v>
      </c>
      <c r="C222" s="8" t="s">
        <v>669</v>
      </c>
      <c r="D222" s="10">
        <v>711</v>
      </c>
      <c r="E222" s="18" t="s">
        <v>9</v>
      </c>
      <c r="F222" s="19">
        <v>12.92</v>
      </c>
      <c r="G222" s="8">
        <f t="shared" si="12"/>
        <v>1799.8916083199999</v>
      </c>
      <c r="H222" s="5">
        <v>8</v>
      </c>
    </row>
    <row r="223" spans="2:8" x14ac:dyDescent="0.3">
      <c r="B223" s="17">
        <f t="shared" si="10"/>
        <v>214</v>
      </c>
      <c r="C223" s="8" t="s">
        <v>670</v>
      </c>
      <c r="D223" s="10">
        <v>711</v>
      </c>
      <c r="E223" s="18" t="s">
        <v>9</v>
      </c>
      <c r="F223" s="19">
        <v>12.69</v>
      </c>
      <c r="G223" s="8">
        <f t="shared" si="12"/>
        <v>1767.8501942399998</v>
      </c>
      <c r="H223" s="5">
        <v>8</v>
      </c>
    </row>
    <row r="224" spans="2:8" x14ac:dyDescent="0.3">
      <c r="B224" s="17">
        <f t="shared" si="10"/>
        <v>215</v>
      </c>
      <c r="C224" s="10" t="s">
        <v>409</v>
      </c>
      <c r="D224" s="10">
        <v>275</v>
      </c>
      <c r="E224" s="18" t="s">
        <v>9</v>
      </c>
      <c r="F224" s="19">
        <v>5.8</v>
      </c>
      <c r="G224" s="8">
        <f t="shared" si="12"/>
        <v>351.58265999999998</v>
      </c>
      <c r="H224" s="5">
        <v>9</v>
      </c>
    </row>
    <row r="225" spans="2:8" x14ac:dyDescent="0.3">
      <c r="B225" s="17">
        <f t="shared" si="10"/>
        <v>216</v>
      </c>
      <c r="C225" s="10" t="s">
        <v>436</v>
      </c>
      <c r="D225" s="10">
        <v>168</v>
      </c>
      <c r="E225" s="18" t="s">
        <v>9</v>
      </c>
      <c r="F225" s="19">
        <v>3.27</v>
      </c>
      <c r="G225" s="8">
        <f t="shared" ref="G225:G256" si="13">3.14*D225/1000*F225*(H225/1000)*7800</f>
        <v>107.63940096000002</v>
      </c>
      <c r="H225" s="5">
        <v>8</v>
      </c>
    </row>
    <row r="226" spans="2:8" x14ac:dyDescent="0.3">
      <c r="B226" s="17">
        <f t="shared" si="10"/>
        <v>217</v>
      </c>
      <c r="C226" s="8" t="s">
        <v>699</v>
      </c>
      <c r="D226" s="10">
        <v>711</v>
      </c>
      <c r="E226" s="18" t="s">
        <v>9</v>
      </c>
      <c r="F226" s="19">
        <v>12.92</v>
      </c>
      <c r="G226" s="8">
        <f t="shared" si="13"/>
        <v>1799.8916083199999</v>
      </c>
      <c r="H226" s="5">
        <v>8</v>
      </c>
    </row>
    <row r="227" spans="2:8" x14ac:dyDescent="0.3">
      <c r="B227" s="17">
        <f t="shared" si="10"/>
        <v>218</v>
      </c>
      <c r="C227" s="8" t="s">
        <v>671</v>
      </c>
      <c r="D227" s="10">
        <v>711</v>
      </c>
      <c r="E227" s="18" t="s">
        <v>9</v>
      </c>
      <c r="F227" s="19">
        <v>12.83</v>
      </c>
      <c r="G227" s="8">
        <f t="shared" si="13"/>
        <v>1787.3536636799997</v>
      </c>
      <c r="H227" s="5">
        <v>8</v>
      </c>
    </row>
    <row r="228" spans="2:8" x14ac:dyDescent="0.3">
      <c r="B228" s="17">
        <f t="shared" si="10"/>
        <v>219</v>
      </c>
      <c r="C228" s="8" t="s">
        <v>698</v>
      </c>
      <c r="D228" s="10">
        <v>711</v>
      </c>
      <c r="E228" s="18" t="s">
        <v>9</v>
      </c>
      <c r="F228" s="19">
        <v>12.8</v>
      </c>
      <c r="G228" s="8">
        <f t="shared" si="13"/>
        <v>1783.1743488</v>
      </c>
      <c r="H228" s="5">
        <v>8</v>
      </c>
    </row>
    <row r="229" spans="2:8" x14ac:dyDescent="0.3">
      <c r="B229" s="17">
        <f t="shared" si="10"/>
        <v>220</v>
      </c>
      <c r="C229" s="8" t="s">
        <v>672</v>
      </c>
      <c r="D229" s="10">
        <v>711</v>
      </c>
      <c r="E229" s="18" t="s">
        <v>9</v>
      </c>
      <c r="F229" s="19">
        <v>12.78</v>
      </c>
      <c r="G229" s="8">
        <f t="shared" si="13"/>
        <v>1780.3881388799996</v>
      </c>
      <c r="H229" s="5">
        <v>8</v>
      </c>
    </row>
    <row r="230" spans="2:8" x14ac:dyDescent="0.3">
      <c r="B230" s="17">
        <f t="shared" si="10"/>
        <v>221</v>
      </c>
      <c r="C230" s="8" t="s">
        <v>673</v>
      </c>
      <c r="D230" s="10">
        <v>711</v>
      </c>
      <c r="E230" s="18" t="s">
        <v>9</v>
      </c>
      <c r="F230" s="19">
        <v>12.96</v>
      </c>
      <c r="G230" s="8">
        <f t="shared" si="13"/>
        <v>1805.46402816</v>
      </c>
      <c r="H230" s="5">
        <v>8</v>
      </c>
    </row>
    <row r="231" spans="2:8" x14ac:dyDescent="0.3">
      <c r="B231" s="17">
        <f t="shared" si="10"/>
        <v>222</v>
      </c>
      <c r="C231" s="10" t="s">
        <v>437</v>
      </c>
      <c r="D231" s="10">
        <v>277</v>
      </c>
      <c r="E231" s="18" t="s">
        <v>9</v>
      </c>
      <c r="F231" s="19">
        <v>2.9</v>
      </c>
      <c r="G231" s="8">
        <f t="shared" si="13"/>
        <v>157.39538880000001</v>
      </c>
      <c r="H231" s="5">
        <v>8</v>
      </c>
    </row>
    <row r="232" spans="2:8" x14ac:dyDescent="0.3">
      <c r="B232" s="17">
        <f t="shared" si="10"/>
        <v>223</v>
      </c>
      <c r="C232" s="10" t="s">
        <v>438</v>
      </c>
      <c r="D232" s="10">
        <v>225</v>
      </c>
      <c r="E232" s="18" t="s">
        <v>9</v>
      </c>
      <c r="F232" s="19">
        <v>3.41</v>
      </c>
      <c r="G232" s="8">
        <f t="shared" si="13"/>
        <v>150.33189600000003</v>
      </c>
      <c r="H232" s="5">
        <v>8</v>
      </c>
    </row>
    <row r="233" spans="2:8" x14ac:dyDescent="0.3">
      <c r="B233" s="17">
        <f t="shared" si="10"/>
        <v>224</v>
      </c>
      <c r="C233" s="10" t="s">
        <v>439</v>
      </c>
      <c r="D233" s="10">
        <v>377</v>
      </c>
      <c r="E233" s="18" t="s">
        <v>9</v>
      </c>
      <c r="F233" s="19">
        <v>1.6</v>
      </c>
      <c r="G233" s="8">
        <f t="shared" si="13"/>
        <v>118.18859520000001</v>
      </c>
      <c r="H233" s="5">
        <v>8</v>
      </c>
    </row>
    <row r="234" spans="2:8" x14ac:dyDescent="0.3">
      <c r="B234" s="17">
        <f t="shared" ref="B234:B297" si="14">ROW(A225)</f>
        <v>225</v>
      </c>
      <c r="C234" s="10" t="s">
        <v>680</v>
      </c>
      <c r="D234" s="10">
        <v>1200</v>
      </c>
      <c r="E234" s="18" t="s">
        <v>9</v>
      </c>
      <c r="F234" s="19">
        <v>10.7</v>
      </c>
      <c r="G234" s="9">
        <f t="shared" si="13"/>
        <v>6289.5455999999986</v>
      </c>
      <c r="H234" s="5">
        <v>20</v>
      </c>
    </row>
    <row r="235" spans="2:8" x14ac:dyDescent="0.3">
      <c r="B235" s="17">
        <f t="shared" si="14"/>
        <v>226</v>
      </c>
      <c r="C235" s="10" t="s">
        <v>681</v>
      </c>
      <c r="D235" s="10">
        <v>1200</v>
      </c>
      <c r="E235" s="18" t="s">
        <v>9</v>
      </c>
      <c r="F235" s="19">
        <v>10.7</v>
      </c>
      <c r="G235" s="9">
        <f t="shared" si="13"/>
        <v>6289.5455999999986</v>
      </c>
      <c r="H235" s="5">
        <v>20</v>
      </c>
    </row>
    <row r="236" spans="2:8" x14ac:dyDescent="0.3">
      <c r="B236" s="17">
        <f t="shared" si="14"/>
        <v>227</v>
      </c>
      <c r="C236" s="10" t="s">
        <v>682</v>
      </c>
      <c r="D236" s="10">
        <v>277</v>
      </c>
      <c r="E236" s="18" t="s">
        <v>9</v>
      </c>
      <c r="F236" s="19">
        <v>10</v>
      </c>
      <c r="G236" s="8">
        <f t="shared" si="13"/>
        <v>678.42840000000012</v>
      </c>
      <c r="H236" s="5">
        <v>10</v>
      </c>
    </row>
    <row r="237" spans="2:8" x14ac:dyDescent="0.3">
      <c r="B237" s="17">
        <f t="shared" si="14"/>
        <v>228</v>
      </c>
      <c r="C237" s="10" t="s">
        <v>683</v>
      </c>
      <c r="D237" s="10">
        <v>219</v>
      </c>
      <c r="E237" s="18" t="s">
        <v>9</v>
      </c>
      <c r="F237" s="19">
        <v>5.2</v>
      </c>
      <c r="G237" s="8">
        <f t="shared" si="13"/>
        <v>223.13191680000003</v>
      </c>
      <c r="H237" s="5">
        <v>8</v>
      </c>
    </row>
    <row r="238" spans="2:8" x14ac:dyDescent="0.3">
      <c r="B238" s="17">
        <f t="shared" si="14"/>
        <v>229</v>
      </c>
      <c r="C238" s="10" t="s">
        <v>440</v>
      </c>
      <c r="D238" s="10">
        <v>377</v>
      </c>
      <c r="E238" s="18" t="s">
        <v>9</v>
      </c>
      <c r="F238" s="19">
        <v>1.5</v>
      </c>
      <c r="G238" s="8">
        <f t="shared" si="13"/>
        <v>110.80180800000001</v>
      </c>
      <c r="H238" s="5">
        <v>8</v>
      </c>
    </row>
    <row r="239" spans="2:8" x14ac:dyDescent="0.3">
      <c r="B239" s="17">
        <f t="shared" si="14"/>
        <v>230</v>
      </c>
      <c r="C239" s="10" t="s">
        <v>684</v>
      </c>
      <c r="D239" s="10">
        <v>219</v>
      </c>
      <c r="E239" s="18" t="s">
        <v>9</v>
      </c>
      <c r="F239" s="19">
        <v>1.95</v>
      </c>
      <c r="G239" s="8">
        <f t="shared" si="13"/>
        <v>83.674468800000014</v>
      </c>
      <c r="H239" s="5">
        <v>8</v>
      </c>
    </row>
    <row r="240" spans="2:8" x14ac:dyDescent="0.3">
      <c r="B240" s="17">
        <f t="shared" si="14"/>
        <v>231</v>
      </c>
      <c r="C240" s="8" t="s">
        <v>692</v>
      </c>
      <c r="D240" s="10">
        <v>90</v>
      </c>
      <c r="E240" s="5" t="s">
        <v>9</v>
      </c>
      <c r="F240" s="13">
        <v>2.9</v>
      </c>
      <c r="G240" s="10">
        <f t="shared" si="13"/>
        <v>38.354472000000008</v>
      </c>
      <c r="H240" s="5">
        <v>6</v>
      </c>
    </row>
    <row r="241" spans="2:8" x14ac:dyDescent="0.3">
      <c r="B241" s="17">
        <f t="shared" si="14"/>
        <v>232</v>
      </c>
      <c r="C241" s="10" t="s">
        <v>441</v>
      </c>
      <c r="D241" s="10">
        <v>500</v>
      </c>
      <c r="E241" s="18" t="s">
        <v>9</v>
      </c>
      <c r="F241" s="19">
        <v>1.0900000000000001</v>
      </c>
      <c r="G241" s="8">
        <f t="shared" si="13"/>
        <v>120.13326000000001</v>
      </c>
      <c r="H241" s="5">
        <v>9</v>
      </c>
    </row>
    <row r="242" spans="2:8" x14ac:dyDescent="0.3">
      <c r="B242" s="17">
        <f t="shared" si="14"/>
        <v>233</v>
      </c>
      <c r="C242" s="10" t="s">
        <v>442</v>
      </c>
      <c r="D242" s="10">
        <v>323</v>
      </c>
      <c r="E242" s="18" t="s">
        <v>9</v>
      </c>
      <c r="F242" s="19">
        <v>1.49</v>
      </c>
      <c r="G242" s="8">
        <f t="shared" si="13"/>
        <v>94.298118720000005</v>
      </c>
      <c r="H242" s="5">
        <v>8</v>
      </c>
    </row>
    <row r="243" spans="2:8" x14ac:dyDescent="0.3">
      <c r="B243" s="17">
        <f t="shared" si="14"/>
        <v>234</v>
      </c>
      <c r="C243" s="10" t="s">
        <v>443</v>
      </c>
      <c r="D243" s="10">
        <v>377</v>
      </c>
      <c r="E243" s="18" t="s">
        <v>9</v>
      </c>
      <c r="F243" s="19">
        <v>2.4900000000000002</v>
      </c>
      <c r="G243" s="8">
        <f t="shared" si="13"/>
        <v>160.93962612000001</v>
      </c>
      <c r="H243" s="5">
        <v>7</v>
      </c>
    </row>
    <row r="244" spans="2:8" x14ac:dyDescent="0.3">
      <c r="B244" s="17">
        <f t="shared" si="14"/>
        <v>235</v>
      </c>
      <c r="C244" s="10" t="s">
        <v>444</v>
      </c>
      <c r="D244" s="10">
        <v>273</v>
      </c>
      <c r="E244" s="18" t="s">
        <v>9</v>
      </c>
      <c r="F244" s="19">
        <v>0.52</v>
      </c>
      <c r="G244" s="8">
        <f t="shared" si="13"/>
        <v>24.338190239999999</v>
      </c>
      <c r="H244" s="5">
        <v>7</v>
      </c>
    </row>
    <row r="245" spans="2:8" x14ac:dyDescent="0.3">
      <c r="B245" s="17">
        <f t="shared" si="14"/>
        <v>236</v>
      </c>
      <c r="C245" s="10" t="s">
        <v>445</v>
      </c>
      <c r="D245" s="10">
        <v>377</v>
      </c>
      <c r="E245" s="18" t="s">
        <v>9</v>
      </c>
      <c r="F245" s="19">
        <v>1.07</v>
      </c>
      <c r="G245" s="8">
        <f t="shared" si="13"/>
        <v>79.038623040000019</v>
      </c>
      <c r="H245" s="5">
        <v>8</v>
      </c>
    </row>
    <row r="246" spans="2:8" x14ac:dyDescent="0.3">
      <c r="B246" s="17">
        <f t="shared" si="14"/>
        <v>237</v>
      </c>
      <c r="C246" s="10" t="s">
        <v>410</v>
      </c>
      <c r="D246" s="10">
        <v>275</v>
      </c>
      <c r="E246" s="18" t="s">
        <v>9</v>
      </c>
      <c r="F246" s="19">
        <v>6.55</v>
      </c>
      <c r="G246" s="8">
        <f t="shared" si="13"/>
        <v>397.04593499999993</v>
      </c>
      <c r="H246" s="5">
        <v>9</v>
      </c>
    </row>
    <row r="247" spans="2:8" x14ac:dyDescent="0.3">
      <c r="B247" s="17">
        <f t="shared" si="14"/>
        <v>238</v>
      </c>
      <c r="C247" s="10" t="s">
        <v>446</v>
      </c>
      <c r="D247" s="10">
        <v>325</v>
      </c>
      <c r="E247" s="18" t="s">
        <v>9</v>
      </c>
      <c r="F247" s="19">
        <v>0.89</v>
      </c>
      <c r="G247" s="8">
        <f t="shared" si="13"/>
        <v>49.590176999999997</v>
      </c>
      <c r="H247" s="5">
        <v>7</v>
      </c>
    </row>
    <row r="248" spans="2:8" x14ac:dyDescent="0.3">
      <c r="B248" s="17">
        <f t="shared" si="14"/>
        <v>239</v>
      </c>
      <c r="C248" s="10" t="s">
        <v>449</v>
      </c>
      <c r="D248" s="10">
        <v>323</v>
      </c>
      <c r="E248" s="18" t="s">
        <v>9</v>
      </c>
      <c r="F248" s="19">
        <v>3.08</v>
      </c>
      <c r="G248" s="8">
        <f t="shared" si="13"/>
        <v>194.92497024000002</v>
      </c>
      <c r="H248" s="5">
        <v>8</v>
      </c>
    </row>
    <row r="249" spans="2:8" x14ac:dyDescent="0.3">
      <c r="B249" s="17">
        <f t="shared" si="14"/>
        <v>240</v>
      </c>
      <c r="C249" s="10" t="s">
        <v>450</v>
      </c>
      <c r="D249" s="10">
        <v>273</v>
      </c>
      <c r="E249" s="18" t="s">
        <v>9</v>
      </c>
      <c r="F249" s="19">
        <v>1.24</v>
      </c>
      <c r="G249" s="8">
        <f t="shared" si="13"/>
        <v>66.32825471999999</v>
      </c>
      <c r="H249" s="5">
        <v>8</v>
      </c>
    </row>
    <row r="250" spans="2:8" x14ac:dyDescent="0.3">
      <c r="B250" s="17">
        <f t="shared" si="14"/>
        <v>241</v>
      </c>
      <c r="C250" s="10" t="s">
        <v>451</v>
      </c>
      <c r="D250" s="10">
        <v>168</v>
      </c>
      <c r="E250" s="18" t="s">
        <v>9</v>
      </c>
      <c r="F250" s="19">
        <v>3.25</v>
      </c>
      <c r="G250" s="8">
        <f t="shared" si="13"/>
        <v>53.490527999999998</v>
      </c>
      <c r="H250" s="5">
        <v>4</v>
      </c>
    </row>
    <row r="251" spans="2:8" x14ac:dyDescent="0.3">
      <c r="B251" s="17">
        <f t="shared" si="14"/>
        <v>242</v>
      </c>
      <c r="C251" s="10" t="s">
        <v>452</v>
      </c>
      <c r="D251" s="10">
        <v>168</v>
      </c>
      <c r="E251" s="18" t="s">
        <v>9</v>
      </c>
      <c r="F251" s="19">
        <v>3.2</v>
      </c>
      <c r="G251" s="8">
        <f t="shared" si="13"/>
        <v>105.3351936</v>
      </c>
      <c r="H251" s="5">
        <v>8</v>
      </c>
    </row>
    <row r="252" spans="2:8" x14ac:dyDescent="0.3">
      <c r="B252" s="17">
        <f t="shared" si="14"/>
        <v>243</v>
      </c>
      <c r="C252" s="10" t="s">
        <v>453</v>
      </c>
      <c r="D252" s="10">
        <v>377</v>
      </c>
      <c r="E252" s="18" t="s">
        <v>9</v>
      </c>
      <c r="F252" s="19">
        <v>2</v>
      </c>
      <c r="G252" s="8">
        <f t="shared" si="13"/>
        <v>129.268776</v>
      </c>
      <c r="H252" s="5">
        <v>7</v>
      </c>
    </row>
    <row r="253" spans="2:8" x14ac:dyDescent="0.3">
      <c r="B253" s="17">
        <f t="shared" si="14"/>
        <v>244</v>
      </c>
      <c r="C253" s="10" t="s">
        <v>454</v>
      </c>
      <c r="D253" s="10">
        <v>323</v>
      </c>
      <c r="E253" s="18" t="s">
        <v>9</v>
      </c>
      <c r="F253" s="19">
        <v>2</v>
      </c>
      <c r="G253" s="8">
        <f t="shared" si="13"/>
        <v>110.75282400000002</v>
      </c>
      <c r="H253" s="5">
        <v>7</v>
      </c>
    </row>
    <row r="254" spans="2:8" x14ac:dyDescent="0.3">
      <c r="B254" s="17">
        <f t="shared" si="14"/>
        <v>245</v>
      </c>
      <c r="C254" s="10" t="s">
        <v>455</v>
      </c>
      <c r="D254" s="10">
        <v>158</v>
      </c>
      <c r="E254" s="18" t="s">
        <v>9</v>
      </c>
      <c r="F254" s="19">
        <v>2.5</v>
      </c>
      <c r="G254" s="8">
        <f t="shared" si="13"/>
        <v>58.046039999999998</v>
      </c>
      <c r="H254" s="5">
        <v>6</v>
      </c>
    </row>
    <row r="255" spans="2:8" x14ac:dyDescent="0.3">
      <c r="B255" s="17">
        <f t="shared" si="14"/>
        <v>246</v>
      </c>
      <c r="C255" s="10" t="s">
        <v>411</v>
      </c>
      <c r="D255" s="10">
        <v>275</v>
      </c>
      <c r="E255" s="18" t="s">
        <v>9</v>
      </c>
      <c r="F255" s="19">
        <v>7.78</v>
      </c>
      <c r="G255" s="8">
        <f t="shared" si="13"/>
        <v>471.605706</v>
      </c>
      <c r="H255" s="5">
        <v>9</v>
      </c>
    </row>
    <row r="256" spans="2:8" x14ac:dyDescent="0.3">
      <c r="B256" s="17">
        <f t="shared" si="14"/>
        <v>247</v>
      </c>
      <c r="C256" s="10" t="s">
        <v>456</v>
      </c>
      <c r="D256" s="10">
        <v>530</v>
      </c>
      <c r="E256" s="18" t="s">
        <v>9</v>
      </c>
      <c r="F256" s="19">
        <v>7.04</v>
      </c>
      <c r="G256" s="8">
        <f t="shared" si="13"/>
        <v>639.69185280000011</v>
      </c>
      <c r="H256" s="5">
        <v>7</v>
      </c>
    </row>
    <row r="257" spans="2:8" x14ac:dyDescent="0.3">
      <c r="B257" s="17">
        <f t="shared" si="14"/>
        <v>248</v>
      </c>
      <c r="C257" s="10" t="s">
        <v>457</v>
      </c>
      <c r="D257" s="10">
        <v>274</v>
      </c>
      <c r="E257" s="18" t="s">
        <v>9</v>
      </c>
      <c r="F257" s="19">
        <v>6.76</v>
      </c>
      <c r="G257" s="8">
        <f t="shared" ref="G257:G288" si="15">3.14*D257/1000*F257*(H257/1000)*7800</f>
        <v>408.28555871999993</v>
      </c>
      <c r="H257" s="5">
        <v>9</v>
      </c>
    </row>
    <row r="258" spans="2:8" x14ac:dyDescent="0.3">
      <c r="B258" s="17">
        <f t="shared" si="14"/>
        <v>249</v>
      </c>
      <c r="C258" s="10" t="s">
        <v>458</v>
      </c>
      <c r="D258" s="10">
        <v>274</v>
      </c>
      <c r="E258" s="18" t="s">
        <v>9</v>
      </c>
      <c r="F258" s="19">
        <v>5.4</v>
      </c>
      <c r="G258" s="8">
        <f t="shared" si="15"/>
        <v>326.1452688</v>
      </c>
      <c r="H258" s="5">
        <v>9</v>
      </c>
    </row>
    <row r="259" spans="2:8" x14ac:dyDescent="0.3">
      <c r="B259" s="17">
        <f t="shared" si="14"/>
        <v>250</v>
      </c>
      <c r="C259" s="10" t="s">
        <v>459</v>
      </c>
      <c r="D259" s="10">
        <v>333</v>
      </c>
      <c r="E259" s="18" t="s">
        <v>9</v>
      </c>
      <c r="F259" s="19">
        <v>3.14</v>
      </c>
      <c r="G259" s="8">
        <f t="shared" si="15"/>
        <v>204.87460032000007</v>
      </c>
      <c r="H259" s="5">
        <v>8</v>
      </c>
    </row>
    <row r="260" spans="2:8" x14ac:dyDescent="0.3">
      <c r="B260" s="17">
        <f t="shared" si="14"/>
        <v>251</v>
      </c>
      <c r="C260" s="10" t="s">
        <v>460</v>
      </c>
      <c r="D260" s="10">
        <v>273</v>
      </c>
      <c r="E260" s="18" t="s">
        <v>9</v>
      </c>
      <c r="F260" s="19">
        <v>2.4300000000000002</v>
      </c>
      <c r="G260" s="8">
        <f t="shared" si="15"/>
        <v>113.73423516</v>
      </c>
      <c r="H260" s="5">
        <v>7</v>
      </c>
    </row>
    <row r="261" spans="2:8" x14ac:dyDescent="0.3">
      <c r="B261" s="17">
        <f t="shared" si="14"/>
        <v>252</v>
      </c>
      <c r="C261" s="10" t="s">
        <v>461</v>
      </c>
      <c r="D261" s="10">
        <v>273</v>
      </c>
      <c r="E261" s="18" t="s">
        <v>9</v>
      </c>
      <c r="F261" s="19">
        <v>2.21</v>
      </c>
      <c r="G261" s="8">
        <f t="shared" si="15"/>
        <v>118.21406688</v>
      </c>
      <c r="H261" s="5">
        <v>8</v>
      </c>
    </row>
    <row r="262" spans="2:8" x14ac:dyDescent="0.3">
      <c r="B262" s="17">
        <f t="shared" si="14"/>
        <v>253</v>
      </c>
      <c r="C262" s="10" t="s">
        <v>462</v>
      </c>
      <c r="D262" s="10">
        <v>323</v>
      </c>
      <c r="E262" s="18" t="s">
        <v>9</v>
      </c>
      <c r="F262" s="19">
        <v>5.88</v>
      </c>
      <c r="G262" s="8">
        <f t="shared" si="15"/>
        <v>465.16186080000006</v>
      </c>
      <c r="H262" s="5">
        <v>10</v>
      </c>
    </row>
    <row r="263" spans="2:8" x14ac:dyDescent="0.3">
      <c r="B263" s="17">
        <f t="shared" si="14"/>
        <v>254</v>
      </c>
      <c r="C263" s="10" t="s">
        <v>463</v>
      </c>
      <c r="D263" s="10">
        <v>273</v>
      </c>
      <c r="E263" s="18" t="s">
        <v>9</v>
      </c>
      <c r="F263" s="19">
        <v>9.65</v>
      </c>
      <c r="G263" s="8">
        <f t="shared" si="15"/>
        <v>516.18359520000001</v>
      </c>
      <c r="H263" s="5">
        <v>8</v>
      </c>
    </row>
    <row r="264" spans="2:8" x14ac:dyDescent="0.3">
      <c r="B264" s="17">
        <f t="shared" si="14"/>
        <v>255</v>
      </c>
      <c r="C264" s="10" t="s">
        <v>464</v>
      </c>
      <c r="D264" s="10">
        <v>323</v>
      </c>
      <c r="E264" s="18" t="s">
        <v>9</v>
      </c>
      <c r="F264" s="19">
        <v>1.5</v>
      </c>
      <c r="G264" s="8">
        <f t="shared" si="15"/>
        <v>94.930992000000032</v>
      </c>
      <c r="H264" s="5">
        <v>8</v>
      </c>
    </row>
    <row r="265" spans="2:8" x14ac:dyDescent="0.3">
      <c r="B265" s="17">
        <f t="shared" si="14"/>
        <v>256</v>
      </c>
      <c r="C265" s="10" t="s">
        <v>465</v>
      </c>
      <c r="D265" s="10">
        <v>380</v>
      </c>
      <c r="E265" s="18" t="s">
        <v>9</v>
      </c>
      <c r="F265" s="19">
        <v>1.88</v>
      </c>
      <c r="G265" s="8">
        <f t="shared" si="15"/>
        <v>209.96501759999998</v>
      </c>
      <c r="H265" s="5">
        <v>12</v>
      </c>
    </row>
    <row r="266" spans="2:8" x14ac:dyDescent="0.3">
      <c r="B266" s="17">
        <f t="shared" si="14"/>
        <v>257</v>
      </c>
      <c r="C266" s="10" t="s">
        <v>412</v>
      </c>
      <c r="D266" s="10">
        <v>275</v>
      </c>
      <c r="E266" s="18" t="s">
        <v>9</v>
      </c>
      <c r="F266" s="19">
        <v>7.83</v>
      </c>
      <c r="G266" s="8">
        <f t="shared" si="15"/>
        <v>474.63659100000001</v>
      </c>
      <c r="H266" s="5">
        <v>9</v>
      </c>
    </row>
    <row r="267" spans="2:8" x14ac:dyDescent="0.3">
      <c r="B267" s="17">
        <f t="shared" si="14"/>
        <v>258</v>
      </c>
      <c r="C267" s="10" t="s">
        <v>466</v>
      </c>
      <c r="D267" s="10">
        <v>225</v>
      </c>
      <c r="E267" s="18" t="s">
        <v>9</v>
      </c>
      <c r="F267" s="19">
        <v>2.89</v>
      </c>
      <c r="G267" s="8">
        <f t="shared" si="15"/>
        <v>159.25923</v>
      </c>
      <c r="H267" s="5">
        <v>10</v>
      </c>
    </row>
    <row r="268" spans="2:8" x14ac:dyDescent="0.3">
      <c r="B268" s="17">
        <f t="shared" si="14"/>
        <v>259</v>
      </c>
      <c r="C268" s="10" t="s">
        <v>467</v>
      </c>
      <c r="D268" s="10">
        <v>525</v>
      </c>
      <c r="E268" s="18" t="s">
        <v>9</v>
      </c>
      <c r="F268" s="19">
        <v>1.05</v>
      </c>
      <c r="G268" s="8">
        <f t="shared" si="15"/>
        <v>94.508505</v>
      </c>
      <c r="H268" s="5">
        <v>7</v>
      </c>
    </row>
    <row r="269" spans="2:8" x14ac:dyDescent="0.3">
      <c r="B269" s="17">
        <f t="shared" si="14"/>
        <v>260</v>
      </c>
      <c r="C269" s="10" t="s">
        <v>468</v>
      </c>
      <c r="D269" s="10">
        <v>323</v>
      </c>
      <c r="E269" s="18" t="s">
        <v>9</v>
      </c>
      <c r="F269" s="19">
        <v>5.4</v>
      </c>
      <c r="G269" s="8">
        <f t="shared" si="15"/>
        <v>341.75157120000006</v>
      </c>
      <c r="H269" s="5">
        <v>8</v>
      </c>
    </row>
    <row r="270" spans="2:8" x14ac:dyDescent="0.3">
      <c r="B270" s="17">
        <f t="shared" si="14"/>
        <v>261</v>
      </c>
      <c r="C270" s="10" t="s">
        <v>469</v>
      </c>
      <c r="D270" s="10">
        <v>330</v>
      </c>
      <c r="E270" s="18" t="s">
        <v>9</v>
      </c>
      <c r="F270" s="19">
        <v>1.5</v>
      </c>
      <c r="G270" s="8">
        <f t="shared" si="15"/>
        <v>109.11185999999999</v>
      </c>
      <c r="H270" s="5">
        <v>9</v>
      </c>
    </row>
    <row r="271" spans="2:8" x14ac:dyDescent="0.3">
      <c r="B271" s="17">
        <f t="shared" si="14"/>
        <v>262</v>
      </c>
      <c r="C271" s="10" t="s">
        <v>470</v>
      </c>
      <c r="D271" s="10">
        <v>273</v>
      </c>
      <c r="E271" s="18" t="s">
        <v>9</v>
      </c>
      <c r="F271" s="19">
        <v>6.97</v>
      </c>
      <c r="G271" s="8">
        <f t="shared" si="15"/>
        <v>326.22535764000003</v>
      </c>
      <c r="H271" s="5">
        <v>7</v>
      </c>
    </row>
    <row r="272" spans="2:8" x14ac:dyDescent="0.3">
      <c r="B272" s="17">
        <f t="shared" si="14"/>
        <v>263</v>
      </c>
      <c r="C272" s="10" t="s">
        <v>471</v>
      </c>
      <c r="D272" s="10">
        <v>273</v>
      </c>
      <c r="E272" s="18" t="s">
        <v>9</v>
      </c>
      <c r="F272" s="19">
        <v>1.67</v>
      </c>
      <c r="G272" s="8">
        <f t="shared" si="15"/>
        <v>100.49532948</v>
      </c>
      <c r="H272" s="5">
        <v>9</v>
      </c>
    </row>
    <row r="273" spans="2:8" x14ac:dyDescent="0.3">
      <c r="B273" s="17">
        <f t="shared" si="14"/>
        <v>264</v>
      </c>
      <c r="C273" s="10" t="s">
        <v>472</v>
      </c>
      <c r="D273" s="10">
        <v>408</v>
      </c>
      <c r="E273" s="18" t="s">
        <v>9</v>
      </c>
      <c r="F273" s="19">
        <v>5.0599999999999996</v>
      </c>
      <c r="G273" s="8">
        <f t="shared" si="15"/>
        <v>505.63244159999999</v>
      </c>
      <c r="H273" s="5">
        <v>10</v>
      </c>
    </row>
    <row r="274" spans="2:8" x14ac:dyDescent="0.3">
      <c r="B274" s="17">
        <f t="shared" si="14"/>
        <v>265</v>
      </c>
      <c r="C274" s="10" t="s">
        <v>473</v>
      </c>
      <c r="D274" s="10">
        <v>380</v>
      </c>
      <c r="E274" s="18" t="s">
        <v>9</v>
      </c>
      <c r="F274" s="19">
        <v>0.86</v>
      </c>
      <c r="G274" s="8">
        <f t="shared" si="15"/>
        <v>72.035870399999993</v>
      </c>
      <c r="H274" s="5">
        <v>9</v>
      </c>
    </row>
    <row r="275" spans="2:8" x14ac:dyDescent="0.3">
      <c r="B275" s="17">
        <f t="shared" si="14"/>
        <v>266</v>
      </c>
      <c r="C275" s="10" t="s">
        <v>474</v>
      </c>
      <c r="D275" s="10">
        <v>330</v>
      </c>
      <c r="E275" s="18" t="s">
        <v>9</v>
      </c>
      <c r="F275" s="19">
        <v>2.12</v>
      </c>
      <c r="G275" s="8">
        <f t="shared" si="15"/>
        <v>171.34603200000001</v>
      </c>
      <c r="H275" s="5">
        <v>10</v>
      </c>
    </row>
    <row r="276" spans="2:8" x14ac:dyDescent="0.3">
      <c r="B276" s="17">
        <f t="shared" si="14"/>
        <v>267</v>
      </c>
      <c r="C276" s="10" t="s">
        <v>475</v>
      </c>
      <c r="D276" s="10">
        <v>378</v>
      </c>
      <c r="E276" s="18" t="s">
        <v>9</v>
      </c>
      <c r="F276" s="19">
        <v>2.5</v>
      </c>
      <c r="G276" s="8">
        <f t="shared" si="15"/>
        <v>162.01458</v>
      </c>
      <c r="H276" s="5">
        <v>7</v>
      </c>
    </row>
    <row r="277" spans="2:8" x14ac:dyDescent="0.3">
      <c r="B277" s="17">
        <f t="shared" si="14"/>
        <v>268</v>
      </c>
      <c r="C277" s="10" t="s">
        <v>413</v>
      </c>
      <c r="D277" s="10">
        <v>275</v>
      </c>
      <c r="E277" s="18" t="s">
        <v>9</v>
      </c>
      <c r="F277" s="19">
        <v>8.07</v>
      </c>
      <c r="G277" s="8">
        <f t="shared" si="15"/>
        <v>489.18483900000007</v>
      </c>
      <c r="H277" s="5">
        <v>9</v>
      </c>
    </row>
    <row r="278" spans="2:8" x14ac:dyDescent="0.3">
      <c r="B278" s="17">
        <f t="shared" si="14"/>
        <v>269</v>
      </c>
      <c r="C278" s="10" t="s">
        <v>476</v>
      </c>
      <c r="D278" s="10">
        <v>326</v>
      </c>
      <c r="E278" s="18" t="s">
        <v>9</v>
      </c>
      <c r="F278" s="19">
        <v>1.48</v>
      </c>
      <c r="G278" s="8">
        <f t="shared" si="15"/>
        <v>94.535201279999995</v>
      </c>
      <c r="H278" s="5">
        <v>8</v>
      </c>
    </row>
    <row r="279" spans="2:8" x14ac:dyDescent="0.3">
      <c r="B279" s="17">
        <f t="shared" si="14"/>
        <v>270</v>
      </c>
      <c r="C279" s="10" t="s">
        <v>477</v>
      </c>
      <c r="D279" s="10">
        <v>323</v>
      </c>
      <c r="E279" s="18" t="s">
        <v>9</v>
      </c>
      <c r="F279" s="19">
        <v>6.06</v>
      </c>
      <c r="G279" s="8">
        <f t="shared" si="15"/>
        <v>431.46135864000001</v>
      </c>
      <c r="H279" s="5">
        <v>9</v>
      </c>
    </row>
    <row r="280" spans="2:8" x14ac:dyDescent="0.3">
      <c r="B280" s="17">
        <f t="shared" si="14"/>
        <v>271</v>
      </c>
      <c r="C280" s="10" t="s">
        <v>478</v>
      </c>
      <c r="D280" s="10">
        <v>326</v>
      </c>
      <c r="E280" s="18" t="s">
        <v>9</v>
      </c>
      <c r="F280" s="19">
        <v>2.89</v>
      </c>
      <c r="G280" s="8">
        <f t="shared" si="15"/>
        <v>207.67403591999997</v>
      </c>
      <c r="H280" s="5">
        <v>9</v>
      </c>
    </row>
    <row r="281" spans="2:8" x14ac:dyDescent="0.3">
      <c r="B281" s="17">
        <f t="shared" si="14"/>
        <v>272</v>
      </c>
      <c r="C281" s="10" t="s">
        <v>479</v>
      </c>
      <c r="D281" s="10">
        <v>273</v>
      </c>
      <c r="E281" s="18" t="s">
        <v>9</v>
      </c>
      <c r="F281" s="19">
        <v>1.34</v>
      </c>
      <c r="G281" s="8">
        <f t="shared" si="15"/>
        <v>62.717644080000007</v>
      </c>
      <c r="H281" s="5">
        <v>7</v>
      </c>
    </row>
    <row r="282" spans="2:8" x14ac:dyDescent="0.3">
      <c r="B282" s="17">
        <f t="shared" si="14"/>
        <v>273</v>
      </c>
      <c r="C282" s="10" t="s">
        <v>480</v>
      </c>
      <c r="D282" s="10">
        <v>378</v>
      </c>
      <c r="E282" s="18" t="s">
        <v>9</v>
      </c>
      <c r="F282" s="19">
        <v>2.15</v>
      </c>
      <c r="G282" s="8">
        <f t="shared" si="15"/>
        <v>159.23718719999999</v>
      </c>
      <c r="H282" s="5">
        <v>8</v>
      </c>
    </row>
    <row r="283" spans="2:8" x14ac:dyDescent="0.3">
      <c r="B283" s="17">
        <f t="shared" si="14"/>
        <v>274</v>
      </c>
      <c r="C283" s="10" t="s">
        <v>481</v>
      </c>
      <c r="D283" s="10">
        <v>323</v>
      </c>
      <c r="E283" s="18" t="s">
        <v>9</v>
      </c>
      <c r="F283" s="19">
        <v>2.04</v>
      </c>
      <c r="G283" s="8">
        <f t="shared" si="15"/>
        <v>112.96788048000001</v>
      </c>
      <c r="H283" s="5">
        <v>7</v>
      </c>
    </row>
    <row r="284" spans="2:8" x14ac:dyDescent="0.3">
      <c r="B284" s="17">
        <f t="shared" si="14"/>
        <v>275</v>
      </c>
      <c r="C284" s="10" t="s">
        <v>482</v>
      </c>
      <c r="D284" s="10">
        <v>170</v>
      </c>
      <c r="E284" s="18" t="s">
        <v>9</v>
      </c>
      <c r="F284" s="19">
        <v>2.68</v>
      </c>
      <c r="G284" s="8">
        <f t="shared" si="15"/>
        <v>78.109886400000022</v>
      </c>
      <c r="H284" s="5">
        <v>7</v>
      </c>
    </row>
    <row r="285" spans="2:8" x14ac:dyDescent="0.3">
      <c r="B285" s="17">
        <f t="shared" si="14"/>
        <v>276</v>
      </c>
      <c r="C285" s="10" t="s">
        <v>483</v>
      </c>
      <c r="D285" s="10">
        <v>273</v>
      </c>
      <c r="E285" s="18" t="s">
        <v>9</v>
      </c>
      <c r="F285" s="19">
        <v>1.53</v>
      </c>
      <c r="G285" s="8">
        <f t="shared" si="15"/>
        <v>71.610444360000002</v>
      </c>
      <c r="H285" s="5">
        <v>7</v>
      </c>
    </row>
    <row r="286" spans="2:8" x14ac:dyDescent="0.3">
      <c r="B286" s="17">
        <f t="shared" si="14"/>
        <v>277</v>
      </c>
      <c r="C286" s="10" t="s">
        <v>484</v>
      </c>
      <c r="D286" s="10">
        <v>273</v>
      </c>
      <c r="E286" s="18" t="s">
        <v>9</v>
      </c>
      <c r="F286" s="19">
        <v>9.57</v>
      </c>
      <c r="G286" s="8">
        <f t="shared" si="15"/>
        <v>511.90435295999998</v>
      </c>
      <c r="H286" s="5">
        <v>8</v>
      </c>
    </row>
    <row r="287" spans="2:8" x14ac:dyDescent="0.3">
      <c r="B287" s="17">
        <f t="shared" si="14"/>
        <v>278</v>
      </c>
      <c r="C287" s="10" t="s">
        <v>485</v>
      </c>
      <c r="D287" s="10">
        <v>160</v>
      </c>
      <c r="E287" s="18" t="s">
        <v>9</v>
      </c>
      <c r="F287" s="19">
        <v>2.4500000000000002</v>
      </c>
      <c r="G287" s="8">
        <f t="shared" si="15"/>
        <v>48.004320000000007</v>
      </c>
      <c r="H287" s="5">
        <v>5</v>
      </c>
    </row>
    <row r="288" spans="2:8" x14ac:dyDescent="0.3">
      <c r="B288" s="17">
        <f t="shared" si="14"/>
        <v>279</v>
      </c>
      <c r="C288" s="10" t="s">
        <v>414</v>
      </c>
      <c r="D288" s="10">
        <v>275</v>
      </c>
      <c r="E288" s="18" t="s">
        <v>9</v>
      </c>
      <c r="F288" s="19">
        <v>5.48</v>
      </c>
      <c r="G288" s="8">
        <f t="shared" si="15"/>
        <v>332.18499600000007</v>
      </c>
      <c r="H288" s="5">
        <v>9</v>
      </c>
    </row>
    <row r="289" spans="2:8" x14ac:dyDescent="0.3">
      <c r="B289" s="17">
        <f t="shared" si="14"/>
        <v>280</v>
      </c>
      <c r="C289" s="10" t="s">
        <v>486</v>
      </c>
      <c r="D289" s="10">
        <v>377</v>
      </c>
      <c r="E289" s="18" t="s">
        <v>9</v>
      </c>
      <c r="F289" s="19">
        <v>5.6</v>
      </c>
      <c r="G289" s="8">
        <f t="shared" ref="G289:G299" si="16">3.14*D289/1000*F289*(H289/1000)*7800</f>
        <v>413.66008320000003</v>
      </c>
      <c r="H289" s="5">
        <v>8</v>
      </c>
    </row>
    <row r="290" spans="2:8" x14ac:dyDescent="0.3">
      <c r="B290" s="17">
        <f t="shared" si="14"/>
        <v>281</v>
      </c>
      <c r="C290" s="10" t="s">
        <v>487</v>
      </c>
      <c r="D290" s="10">
        <v>330</v>
      </c>
      <c r="E290" s="18" t="s">
        <v>9</v>
      </c>
      <c r="F290" s="19">
        <v>3.09</v>
      </c>
      <c r="G290" s="8">
        <f t="shared" si="16"/>
        <v>199.79593920000002</v>
      </c>
      <c r="H290" s="5">
        <v>8</v>
      </c>
    </row>
    <row r="291" spans="2:8" x14ac:dyDescent="0.3">
      <c r="B291" s="17">
        <f t="shared" si="14"/>
        <v>282</v>
      </c>
      <c r="C291" s="10" t="s">
        <v>488</v>
      </c>
      <c r="D291" s="10">
        <v>377</v>
      </c>
      <c r="E291" s="18" t="s">
        <v>9</v>
      </c>
      <c r="F291" s="19">
        <v>5.4</v>
      </c>
      <c r="G291" s="8">
        <f t="shared" si="16"/>
        <v>398.88650880000006</v>
      </c>
      <c r="H291" s="5">
        <v>8</v>
      </c>
    </row>
    <row r="292" spans="2:8" x14ac:dyDescent="0.3">
      <c r="B292" s="17">
        <f t="shared" si="14"/>
        <v>283</v>
      </c>
      <c r="C292" s="10" t="s">
        <v>489</v>
      </c>
      <c r="D292" s="10">
        <v>223</v>
      </c>
      <c r="E292" s="18" t="s">
        <v>9</v>
      </c>
      <c r="F292" s="19">
        <v>1.52</v>
      </c>
      <c r="G292" s="8">
        <f t="shared" si="16"/>
        <v>58.112658240000009</v>
      </c>
      <c r="H292" s="5">
        <v>7</v>
      </c>
    </row>
    <row r="293" spans="2:8" x14ac:dyDescent="0.3">
      <c r="B293" s="17">
        <f t="shared" si="14"/>
        <v>284</v>
      </c>
      <c r="C293" s="10" t="s">
        <v>490</v>
      </c>
      <c r="D293" s="10">
        <v>323</v>
      </c>
      <c r="E293" s="18" t="s">
        <v>9</v>
      </c>
      <c r="F293" s="19">
        <v>6.04</v>
      </c>
      <c r="G293" s="8">
        <f t="shared" si="16"/>
        <v>382.25546112000012</v>
      </c>
      <c r="H293" s="5">
        <v>8</v>
      </c>
    </row>
    <row r="294" spans="2:8" x14ac:dyDescent="0.3">
      <c r="B294" s="17">
        <f t="shared" si="14"/>
        <v>285</v>
      </c>
      <c r="C294" s="10" t="s">
        <v>492</v>
      </c>
      <c r="D294" s="10">
        <v>170</v>
      </c>
      <c r="E294" s="18" t="s">
        <v>9</v>
      </c>
      <c r="F294" s="19">
        <v>1.77</v>
      </c>
      <c r="G294" s="8">
        <f t="shared" si="16"/>
        <v>44.2178568</v>
      </c>
      <c r="H294" s="5">
        <v>6</v>
      </c>
    </row>
    <row r="295" spans="2:8" x14ac:dyDescent="0.3">
      <c r="B295" s="17">
        <f t="shared" si="14"/>
        <v>286</v>
      </c>
      <c r="C295" s="10" t="s">
        <v>493</v>
      </c>
      <c r="D295" s="10">
        <v>373</v>
      </c>
      <c r="E295" s="18" t="s">
        <v>9</v>
      </c>
      <c r="F295" s="19">
        <v>1.25</v>
      </c>
      <c r="G295" s="8">
        <f t="shared" si="16"/>
        <v>102.77455499999998</v>
      </c>
      <c r="H295" s="5">
        <v>9</v>
      </c>
    </row>
    <row r="296" spans="2:8" x14ac:dyDescent="0.3">
      <c r="B296" s="17">
        <f t="shared" si="14"/>
        <v>287</v>
      </c>
      <c r="C296" s="10" t="s">
        <v>494</v>
      </c>
      <c r="D296" s="10">
        <v>323</v>
      </c>
      <c r="E296" s="18" t="s">
        <v>9</v>
      </c>
      <c r="F296" s="19">
        <v>5.7</v>
      </c>
      <c r="G296" s="8">
        <f t="shared" si="16"/>
        <v>360.73776960000004</v>
      </c>
      <c r="H296" s="5">
        <v>8</v>
      </c>
    </row>
    <row r="297" spans="2:8" x14ac:dyDescent="0.3">
      <c r="B297" s="17">
        <f t="shared" si="14"/>
        <v>288</v>
      </c>
      <c r="C297" s="10" t="s">
        <v>495</v>
      </c>
      <c r="D297" s="10">
        <v>273</v>
      </c>
      <c r="E297" s="18" t="s">
        <v>9</v>
      </c>
      <c r="F297" s="19">
        <v>2.2999999999999998</v>
      </c>
      <c r="G297" s="8">
        <f t="shared" si="16"/>
        <v>123.0282144</v>
      </c>
      <c r="H297" s="5">
        <v>8</v>
      </c>
    </row>
    <row r="298" spans="2:8" x14ac:dyDescent="0.3">
      <c r="B298" s="17">
        <f t="shared" ref="B298:B358" si="17">ROW(A289)</f>
        <v>289</v>
      </c>
      <c r="C298" s="10" t="s">
        <v>415</v>
      </c>
      <c r="D298" s="10">
        <v>430</v>
      </c>
      <c r="E298" s="18" t="s">
        <v>9</v>
      </c>
      <c r="F298" s="19">
        <v>2.66</v>
      </c>
      <c r="G298" s="8">
        <f t="shared" si="16"/>
        <v>280.13949600000007</v>
      </c>
      <c r="H298" s="5">
        <v>10</v>
      </c>
    </row>
    <row r="299" spans="2:8" x14ac:dyDescent="0.3">
      <c r="B299" s="17">
        <f t="shared" si="17"/>
        <v>290</v>
      </c>
      <c r="C299" s="10" t="s">
        <v>496</v>
      </c>
      <c r="D299" s="10">
        <v>323</v>
      </c>
      <c r="E299" s="18" t="s">
        <v>9</v>
      </c>
      <c r="F299" s="19">
        <v>1.4</v>
      </c>
      <c r="G299" s="8">
        <f t="shared" si="16"/>
        <v>66.451694400000008</v>
      </c>
      <c r="H299" s="5">
        <v>6</v>
      </c>
    </row>
    <row r="300" spans="2:8" ht="28.8" x14ac:dyDescent="0.3">
      <c r="B300" s="17">
        <f t="shared" si="17"/>
        <v>291</v>
      </c>
      <c r="C300" s="10" t="s">
        <v>497</v>
      </c>
      <c r="D300" s="10"/>
      <c r="E300" s="18" t="s">
        <v>9</v>
      </c>
      <c r="F300" s="19"/>
      <c r="G300" s="8"/>
      <c r="H300" s="5"/>
    </row>
    <row r="301" spans="2:8" x14ac:dyDescent="0.3">
      <c r="B301" s="17">
        <f t="shared" si="17"/>
        <v>292</v>
      </c>
      <c r="C301" s="10" t="s">
        <v>498</v>
      </c>
      <c r="D301" s="10">
        <v>325</v>
      </c>
      <c r="E301" s="18" t="s">
        <v>9</v>
      </c>
      <c r="F301" s="19">
        <v>12.42</v>
      </c>
      <c r="G301" s="8">
        <f t="shared" ref="G301:G310" si="18">3.14*D301/1000*F301*(H301/1000)*7800</f>
        <v>988.61958000000004</v>
      </c>
      <c r="H301" s="5">
        <v>10</v>
      </c>
    </row>
    <row r="302" spans="2:8" x14ac:dyDescent="0.3">
      <c r="B302" s="17">
        <f t="shared" si="17"/>
        <v>293</v>
      </c>
      <c r="C302" s="10" t="s">
        <v>499</v>
      </c>
      <c r="D302" s="10">
        <v>1020</v>
      </c>
      <c r="E302" s="18" t="s">
        <v>9</v>
      </c>
      <c r="F302" s="19">
        <v>0.76</v>
      </c>
      <c r="G302" s="8">
        <f t="shared" si="18"/>
        <v>227.83438080000005</v>
      </c>
      <c r="H302" s="5">
        <v>12</v>
      </c>
    </row>
    <row r="303" spans="2:8" x14ac:dyDescent="0.3">
      <c r="B303" s="17">
        <f t="shared" si="17"/>
        <v>294</v>
      </c>
      <c r="C303" s="10" t="s">
        <v>500</v>
      </c>
      <c r="D303" s="10">
        <v>1020</v>
      </c>
      <c r="E303" s="18" t="s">
        <v>9</v>
      </c>
      <c r="F303" s="19">
        <v>6.57</v>
      </c>
      <c r="G303" s="8">
        <f t="shared" si="18"/>
        <v>2461.9603320000006</v>
      </c>
      <c r="H303" s="5">
        <v>15</v>
      </c>
    </row>
    <row r="304" spans="2:8" x14ac:dyDescent="0.3">
      <c r="B304" s="17">
        <f t="shared" si="17"/>
        <v>295</v>
      </c>
      <c r="C304" s="10" t="s">
        <v>501</v>
      </c>
      <c r="D304" s="10">
        <v>1020</v>
      </c>
      <c r="E304" s="18" t="s">
        <v>9</v>
      </c>
      <c r="F304" s="19">
        <v>5.0999999999999996</v>
      </c>
      <c r="G304" s="8">
        <f t="shared" si="18"/>
        <v>1911.1107599999998</v>
      </c>
      <c r="H304" s="5">
        <v>15</v>
      </c>
    </row>
    <row r="305" spans="2:8" x14ac:dyDescent="0.3">
      <c r="B305" s="17">
        <f t="shared" si="17"/>
        <v>296</v>
      </c>
      <c r="C305" s="10" t="s">
        <v>502</v>
      </c>
      <c r="D305" s="10">
        <v>1020</v>
      </c>
      <c r="E305" s="18" t="s">
        <v>9</v>
      </c>
      <c r="F305" s="19">
        <v>0.94</v>
      </c>
      <c r="G305" s="8">
        <f t="shared" si="18"/>
        <v>258.31222559999998</v>
      </c>
      <c r="H305" s="5">
        <v>11</v>
      </c>
    </row>
    <row r="306" spans="2:8" x14ac:dyDescent="0.3">
      <c r="B306" s="17">
        <f t="shared" si="17"/>
        <v>297</v>
      </c>
      <c r="C306" s="10" t="s">
        <v>503</v>
      </c>
      <c r="D306" s="10">
        <v>1020</v>
      </c>
      <c r="E306" s="18" t="s">
        <v>9</v>
      </c>
      <c r="F306" s="19">
        <v>1.92</v>
      </c>
      <c r="G306" s="8">
        <f t="shared" si="18"/>
        <v>527.61646079999991</v>
      </c>
      <c r="H306" s="5">
        <v>11</v>
      </c>
    </row>
    <row r="307" spans="2:8" x14ac:dyDescent="0.3">
      <c r="B307" s="17">
        <f t="shared" si="17"/>
        <v>298</v>
      </c>
      <c r="C307" s="10" t="s">
        <v>504</v>
      </c>
      <c r="D307" s="10">
        <v>1020</v>
      </c>
      <c r="E307" s="18" t="s">
        <v>9</v>
      </c>
      <c r="F307" s="19">
        <v>6.67</v>
      </c>
      <c r="G307" s="8">
        <f t="shared" si="18"/>
        <v>1832.9176007999999</v>
      </c>
      <c r="H307" s="5">
        <v>11</v>
      </c>
    </row>
    <row r="308" spans="2:8" x14ac:dyDescent="0.3">
      <c r="B308" s="17">
        <f t="shared" si="17"/>
        <v>299</v>
      </c>
      <c r="C308" s="10" t="s">
        <v>505</v>
      </c>
      <c r="D308" s="10">
        <v>275</v>
      </c>
      <c r="E308" s="18" t="s">
        <v>9</v>
      </c>
      <c r="F308" s="19">
        <v>7.36</v>
      </c>
      <c r="G308" s="8">
        <f t="shared" si="18"/>
        <v>545.28988800000002</v>
      </c>
      <c r="H308" s="5">
        <v>11</v>
      </c>
    </row>
    <row r="309" spans="2:8" x14ac:dyDescent="0.3">
      <c r="B309" s="17">
        <f t="shared" si="17"/>
        <v>300</v>
      </c>
      <c r="C309" s="8" t="s">
        <v>636</v>
      </c>
      <c r="D309" s="10">
        <v>711</v>
      </c>
      <c r="E309" s="18" t="s">
        <v>9</v>
      </c>
      <c r="F309" s="19">
        <v>12.9</v>
      </c>
      <c r="G309" s="8">
        <f t="shared" si="18"/>
        <v>1797.1053983999998</v>
      </c>
      <c r="H309" s="5">
        <v>8</v>
      </c>
    </row>
    <row r="310" spans="2:8" x14ac:dyDescent="0.3">
      <c r="B310" s="17">
        <f t="shared" si="17"/>
        <v>301</v>
      </c>
      <c r="C310" s="8" t="s">
        <v>676</v>
      </c>
      <c r="D310" s="10">
        <v>530</v>
      </c>
      <c r="E310" s="18" t="s">
        <v>9</v>
      </c>
      <c r="F310" s="19">
        <v>0.42</v>
      </c>
      <c r="G310" s="8">
        <f t="shared" si="18"/>
        <v>43.615353600000006</v>
      </c>
      <c r="H310" s="5">
        <v>8</v>
      </c>
    </row>
    <row r="311" spans="2:8" x14ac:dyDescent="0.3">
      <c r="B311" s="17">
        <f t="shared" si="17"/>
        <v>302</v>
      </c>
      <c r="C311" s="2" t="s">
        <v>695</v>
      </c>
      <c r="D311" s="1">
        <v>377</v>
      </c>
      <c r="E311" s="1" t="s">
        <v>9</v>
      </c>
      <c r="F311" s="6">
        <v>4.0999999999999996</v>
      </c>
      <c r="G311" s="3">
        <v>303</v>
      </c>
      <c r="H311" s="1"/>
    </row>
    <row r="312" spans="2:8" x14ac:dyDescent="0.3">
      <c r="B312" s="17">
        <f t="shared" si="17"/>
        <v>303</v>
      </c>
      <c r="C312" s="2" t="s">
        <v>695</v>
      </c>
      <c r="D312" s="1">
        <v>150</v>
      </c>
      <c r="E312" s="1" t="s">
        <v>9</v>
      </c>
      <c r="F312" s="6">
        <v>4.6500000000000004</v>
      </c>
      <c r="G312" s="3">
        <v>102</v>
      </c>
      <c r="H312" s="1"/>
    </row>
    <row r="313" spans="2:8" x14ac:dyDescent="0.3">
      <c r="B313" s="17">
        <f t="shared" si="17"/>
        <v>304</v>
      </c>
      <c r="C313" s="2" t="s">
        <v>695</v>
      </c>
      <c r="D313" s="1">
        <v>150</v>
      </c>
      <c r="E313" s="1" t="s">
        <v>9</v>
      </c>
      <c r="F313" s="6">
        <v>0.83</v>
      </c>
      <c r="G313" s="3">
        <v>18</v>
      </c>
      <c r="H313" s="1"/>
    </row>
    <row r="314" spans="2:8" x14ac:dyDescent="0.3">
      <c r="B314" s="17">
        <f t="shared" si="17"/>
        <v>305</v>
      </c>
      <c r="C314" s="2" t="s">
        <v>695</v>
      </c>
      <c r="D314" s="1">
        <v>150</v>
      </c>
      <c r="E314" s="1" t="s">
        <v>9</v>
      </c>
      <c r="F314" s="6">
        <v>2.9</v>
      </c>
      <c r="G314" s="3">
        <v>64</v>
      </c>
      <c r="H314" s="1"/>
    </row>
    <row r="315" spans="2:8" x14ac:dyDescent="0.3">
      <c r="B315" s="17">
        <f t="shared" si="17"/>
        <v>306</v>
      </c>
      <c r="C315" s="2" t="s">
        <v>695</v>
      </c>
      <c r="D315" s="1">
        <v>529</v>
      </c>
      <c r="E315" s="1" t="s">
        <v>9</v>
      </c>
      <c r="F315" s="6">
        <v>2.2799999999999998</v>
      </c>
      <c r="G315" s="3">
        <v>236</v>
      </c>
      <c r="H315" s="1"/>
    </row>
    <row r="316" spans="2:8" x14ac:dyDescent="0.3">
      <c r="B316" s="17">
        <f t="shared" si="17"/>
        <v>307</v>
      </c>
      <c r="C316" s="2" t="s">
        <v>695</v>
      </c>
      <c r="D316" s="1">
        <v>529</v>
      </c>
      <c r="E316" s="1" t="s">
        <v>9</v>
      </c>
      <c r="F316" s="6">
        <v>2.96</v>
      </c>
      <c r="G316" s="3">
        <v>307</v>
      </c>
      <c r="H316" s="1"/>
    </row>
    <row r="317" spans="2:8" x14ac:dyDescent="0.3">
      <c r="B317" s="17">
        <f t="shared" si="17"/>
        <v>308</v>
      </c>
      <c r="C317" s="2" t="s">
        <v>695</v>
      </c>
      <c r="D317" s="1">
        <v>529</v>
      </c>
      <c r="E317" s="1" t="s">
        <v>9</v>
      </c>
      <c r="F317" s="6">
        <v>3.01</v>
      </c>
      <c r="G317" s="3">
        <v>312</v>
      </c>
      <c r="H317" s="1"/>
    </row>
    <row r="318" spans="2:8" x14ac:dyDescent="0.3">
      <c r="B318" s="17">
        <f t="shared" si="17"/>
        <v>309</v>
      </c>
      <c r="C318" s="2" t="s">
        <v>695</v>
      </c>
      <c r="D318" s="1">
        <v>529</v>
      </c>
      <c r="E318" s="1" t="s">
        <v>9</v>
      </c>
      <c r="F318" s="6">
        <v>2.57</v>
      </c>
      <c r="G318" s="3">
        <v>266</v>
      </c>
      <c r="H318" s="1"/>
    </row>
    <row r="319" spans="2:8" x14ac:dyDescent="0.3">
      <c r="B319" s="17">
        <f t="shared" si="17"/>
        <v>310</v>
      </c>
      <c r="C319" s="2" t="s">
        <v>695</v>
      </c>
      <c r="D319" s="1">
        <v>529</v>
      </c>
      <c r="E319" s="1" t="s">
        <v>9</v>
      </c>
      <c r="F319" s="6">
        <v>0.75</v>
      </c>
      <c r="G319" s="3">
        <v>78</v>
      </c>
      <c r="H319" s="1"/>
    </row>
    <row r="320" spans="2:8" x14ac:dyDescent="0.3">
      <c r="B320" s="17">
        <f t="shared" si="17"/>
        <v>311</v>
      </c>
      <c r="C320" s="2" t="s">
        <v>695</v>
      </c>
      <c r="D320" s="1">
        <v>508</v>
      </c>
      <c r="E320" s="1" t="s">
        <v>9</v>
      </c>
      <c r="F320" s="6">
        <v>1.06</v>
      </c>
      <c r="G320" s="3">
        <v>106</v>
      </c>
      <c r="H320" s="1"/>
    </row>
    <row r="321" spans="2:8" x14ac:dyDescent="0.3">
      <c r="B321" s="17">
        <f t="shared" si="17"/>
        <v>312</v>
      </c>
      <c r="C321" s="2" t="s">
        <v>695</v>
      </c>
      <c r="D321" s="1">
        <v>508</v>
      </c>
      <c r="E321" s="1" t="s">
        <v>9</v>
      </c>
      <c r="F321" s="6">
        <v>4.54</v>
      </c>
      <c r="G321" s="3">
        <v>452</v>
      </c>
      <c r="H321" s="1"/>
    </row>
    <row r="322" spans="2:8" x14ac:dyDescent="0.3">
      <c r="B322" s="17">
        <f t="shared" si="17"/>
        <v>313</v>
      </c>
      <c r="C322" s="2" t="s">
        <v>695</v>
      </c>
      <c r="D322" s="1">
        <v>406</v>
      </c>
      <c r="E322" s="1" t="s">
        <v>9</v>
      </c>
      <c r="F322" s="6">
        <v>2.25</v>
      </c>
      <c r="G322" s="3">
        <v>179</v>
      </c>
      <c r="H322" s="1"/>
    </row>
    <row r="323" spans="2:8" x14ac:dyDescent="0.3">
      <c r="B323" s="17">
        <f t="shared" si="17"/>
        <v>314</v>
      </c>
      <c r="C323" s="2" t="s">
        <v>695</v>
      </c>
      <c r="D323" s="1">
        <v>273</v>
      </c>
      <c r="E323" s="1" t="s">
        <v>9</v>
      </c>
      <c r="F323" s="6">
        <v>4.4000000000000004</v>
      </c>
      <c r="G323" s="3">
        <v>206</v>
      </c>
      <c r="H323" s="1"/>
    </row>
    <row r="324" spans="2:8" x14ac:dyDescent="0.3">
      <c r="B324" s="17">
        <f t="shared" si="17"/>
        <v>315</v>
      </c>
      <c r="C324" s="2" t="s">
        <v>695</v>
      </c>
      <c r="D324" s="1">
        <v>273</v>
      </c>
      <c r="E324" s="1" t="s">
        <v>9</v>
      </c>
      <c r="F324" s="6">
        <v>3.1</v>
      </c>
      <c r="G324" s="3">
        <v>145</v>
      </c>
      <c r="H324" s="1"/>
    </row>
    <row r="325" spans="2:8" x14ac:dyDescent="0.3">
      <c r="B325" s="17">
        <f t="shared" si="17"/>
        <v>316</v>
      </c>
      <c r="C325" s="2" t="s">
        <v>695</v>
      </c>
      <c r="D325" s="1">
        <v>273</v>
      </c>
      <c r="E325" s="1" t="s">
        <v>9</v>
      </c>
      <c r="F325" s="6">
        <v>5.2</v>
      </c>
      <c r="G325" s="3">
        <v>243</v>
      </c>
      <c r="H325" s="1"/>
    </row>
    <row r="326" spans="2:8" x14ac:dyDescent="0.3">
      <c r="B326" s="17">
        <f t="shared" si="17"/>
        <v>317</v>
      </c>
      <c r="C326" s="2" t="s">
        <v>695</v>
      </c>
      <c r="D326" s="1">
        <v>273</v>
      </c>
      <c r="E326" s="1" t="s">
        <v>9</v>
      </c>
      <c r="F326" s="6">
        <v>3.8</v>
      </c>
      <c r="G326" s="3">
        <v>178</v>
      </c>
      <c r="H326" s="1"/>
    </row>
    <row r="327" spans="2:8" x14ac:dyDescent="0.3">
      <c r="B327" s="17">
        <f t="shared" si="17"/>
        <v>318</v>
      </c>
      <c r="C327" s="2" t="s">
        <v>695</v>
      </c>
      <c r="D327" s="1">
        <v>273</v>
      </c>
      <c r="E327" s="1" t="s">
        <v>9</v>
      </c>
      <c r="F327" s="6">
        <v>3.7</v>
      </c>
      <c r="G327" s="3">
        <v>173</v>
      </c>
      <c r="H327" s="1"/>
    </row>
    <row r="328" spans="2:8" x14ac:dyDescent="0.3">
      <c r="B328" s="17">
        <f t="shared" si="17"/>
        <v>319</v>
      </c>
      <c r="C328" s="2" t="s">
        <v>695</v>
      </c>
      <c r="D328" s="1">
        <v>273</v>
      </c>
      <c r="E328" s="1" t="s">
        <v>9</v>
      </c>
      <c r="F328" s="6">
        <v>4.1500000000000004</v>
      </c>
      <c r="G328" s="3">
        <v>194</v>
      </c>
      <c r="H328" s="1"/>
    </row>
    <row r="329" spans="2:8" x14ac:dyDescent="0.3">
      <c r="B329" s="17">
        <f t="shared" si="17"/>
        <v>320</v>
      </c>
      <c r="C329" s="2" t="s">
        <v>695</v>
      </c>
      <c r="D329" s="1">
        <v>273</v>
      </c>
      <c r="E329" s="1" t="s">
        <v>9</v>
      </c>
      <c r="F329" s="6">
        <v>3.7</v>
      </c>
      <c r="G329" s="3">
        <v>173</v>
      </c>
      <c r="H329" s="1"/>
    </row>
    <row r="330" spans="2:8" x14ac:dyDescent="0.3">
      <c r="B330" s="17">
        <f t="shared" si="17"/>
        <v>321</v>
      </c>
      <c r="C330" s="2" t="s">
        <v>695</v>
      </c>
      <c r="D330" s="1">
        <v>273</v>
      </c>
      <c r="E330" s="1" t="s">
        <v>9</v>
      </c>
      <c r="F330" s="6">
        <v>2</v>
      </c>
      <c r="G330" s="3">
        <v>94</v>
      </c>
      <c r="H330" s="1"/>
    </row>
    <row r="331" spans="2:8" x14ac:dyDescent="0.3">
      <c r="B331" s="17">
        <f t="shared" si="17"/>
        <v>322</v>
      </c>
      <c r="C331" s="2" t="s">
        <v>695</v>
      </c>
      <c r="D331" s="1">
        <v>273</v>
      </c>
      <c r="E331" s="1" t="s">
        <v>9</v>
      </c>
      <c r="F331" s="6">
        <v>4.3</v>
      </c>
      <c r="G331" s="3">
        <v>201</v>
      </c>
      <c r="H331" s="1"/>
    </row>
    <row r="332" spans="2:8" x14ac:dyDescent="0.3">
      <c r="B332" s="17">
        <f t="shared" si="17"/>
        <v>323</v>
      </c>
      <c r="C332" s="2" t="s">
        <v>695</v>
      </c>
      <c r="D332" s="1">
        <v>273</v>
      </c>
      <c r="E332" s="1" t="s">
        <v>9</v>
      </c>
      <c r="F332" s="6">
        <v>3.45</v>
      </c>
      <c r="G332" s="3">
        <v>161</v>
      </c>
      <c r="H332" s="1"/>
    </row>
    <row r="333" spans="2:8" x14ac:dyDescent="0.3">
      <c r="B333" s="17">
        <f t="shared" si="17"/>
        <v>324</v>
      </c>
      <c r="C333" s="2" t="s">
        <v>695</v>
      </c>
      <c r="D333" s="1">
        <v>273</v>
      </c>
      <c r="E333" s="1" t="s">
        <v>9</v>
      </c>
      <c r="F333" s="6">
        <v>3.7</v>
      </c>
      <c r="G333" s="3">
        <v>173</v>
      </c>
      <c r="H333" s="1"/>
    </row>
    <row r="334" spans="2:8" x14ac:dyDescent="0.3">
      <c r="B334" s="17">
        <f t="shared" si="17"/>
        <v>325</v>
      </c>
      <c r="C334" s="2" t="s">
        <v>695</v>
      </c>
      <c r="D334" s="1">
        <v>273</v>
      </c>
      <c r="E334" s="1" t="s">
        <v>9</v>
      </c>
      <c r="F334" s="6">
        <v>2.6</v>
      </c>
      <c r="G334" s="3">
        <v>122</v>
      </c>
      <c r="H334" s="1"/>
    </row>
    <row r="335" spans="2:8" x14ac:dyDescent="0.3">
      <c r="B335" s="17">
        <f t="shared" si="17"/>
        <v>326</v>
      </c>
      <c r="C335" s="2" t="s">
        <v>695</v>
      </c>
      <c r="D335" s="1">
        <v>168</v>
      </c>
      <c r="E335" s="1" t="s">
        <v>9</v>
      </c>
      <c r="F335" s="6">
        <v>3.5</v>
      </c>
      <c r="G335" s="3">
        <v>86</v>
      </c>
      <c r="H335" s="1"/>
    </row>
    <row r="336" spans="2:8" x14ac:dyDescent="0.3">
      <c r="B336" s="17">
        <f t="shared" si="17"/>
        <v>327</v>
      </c>
      <c r="C336" s="2" t="s">
        <v>695</v>
      </c>
      <c r="D336" s="1">
        <v>273</v>
      </c>
      <c r="E336" s="1" t="s">
        <v>9</v>
      </c>
      <c r="F336" s="6">
        <v>3.9</v>
      </c>
      <c r="G336" s="3">
        <v>183</v>
      </c>
      <c r="H336" s="1"/>
    </row>
    <row r="337" spans="2:8" x14ac:dyDescent="0.3">
      <c r="B337" s="17">
        <f t="shared" si="17"/>
        <v>328</v>
      </c>
      <c r="C337" s="2" t="s">
        <v>695</v>
      </c>
      <c r="D337" s="1">
        <v>273</v>
      </c>
      <c r="E337" s="1" t="s">
        <v>9</v>
      </c>
      <c r="F337" s="6">
        <v>4</v>
      </c>
      <c r="G337" s="3">
        <v>187</v>
      </c>
      <c r="H337" s="1"/>
    </row>
    <row r="338" spans="2:8" x14ac:dyDescent="0.3">
      <c r="B338" s="17">
        <f t="shared" si="17"/>
        <v>329</v>
      </c>
      <c r="C338" s="2" t="s">
        <v>695</v>
      </c>
      <c r="D338" s="1">
        <v>273</v>
      </c>
      <c r="E338" s="1" t="s">
        <v>9</v>
      </c>
      <c r="F338" s="6">
        <v>2.8</v>
      </c>
      <c r="G338" s="3">
        <v>131</v>
      </c>
      <c r="H338" s="1"/>
    </row>
    <row r="339" spans="2:8" x14ac:dyDescent="0.3">
      <c r="B339" s="17">
        <f t="shared" si="17"/>
        <v>330</v>
      </c>
      <c r="C339" s="2" t="s">
        <v>695</v>
      </c>
      <c r="D339" s="1">
        <v>323</v>
      </c>
      <c r="E339" s="1" t="s">
        <v>9</v>
      </c>
      <c r="F339" s="6">
        <v>4.84</v>
      </c>
      <c r="G339" s="3">
        <v>306</v>
      </c>
      <c r="H339" s="1"/>
    </row>
    <row r="340" spans="2:8" x14ac:dyDescent="0.3">
      <c r="B340" s="17">
        <f t="shared" si="17"/>
        <v>331</v>
      </c>
      <c r="C340" s="2" t="s">
        <v>695</v>
      </c>
      <c r="D340" s="1">
        <v>529</v>
      </c>
      <c r="E340" s="1" t="s">
        <v>9</v>
      </c>
      <c r="F340" s="6">
        <v>7.29</v>
      </c>
      <c r="G340" s="3">
        <v>756</v>
      </c>
      <c r="H340" s="1"/>
    </row>
    <row r="341" spans="2:8" x14ac:dyDescent="0.3">
      <c r="B341" s="17">
        <f t="shared" si="17"/>
        <v>332</v>
      </c>
      <c r="C341" s="2" t="s">
        <v>695</v>
      </c>
      <c r="D341" s="1">
        <v>529</v>
      </c>
      <c r="E341" s="1" t="s">
        <v>9</v>
      </c>
      <c r="F341" s="6">
        <v>6.98</v>
      </c>
      <c r="G341" s="3">
        <v>723</v>
      </c>
      <c r="H341" s="1"/>
    </row>
    <row r="342" spans="2:8" x14ac:dyDescent="0.3">
      <c r="B342" s="17">
        <f t="shared" si="17"/>
        <v>333</v>
      </c>
      <c r="C342" s="2" t="s">
        <v>695</v>
      </c>
      <c r="D342" s="1">
        <v>219</v>
      </c>
      <c r="E342" s="1" t="s">
        <v>9</v>
      </c>
      <c r="F342" s="6">
        <v>0.7</v>
      </c>
      <c r="G342" s="3">
        <v>23</v>
      </c>
      <c r="H342" s="1"/>
    </row>
    <row r="343" spans="2:8" x14ac:dyDescent="0.3">
      <c r="B343" s="17">
        <f t="shared" si="17"/>
        <v>334</v>
      </c>
      <c r="C343" s="2" t="s">
        <v>695</v>
      </c>
      <c r="D343" s="1">
        <v>529</v>
      </c>
      <c r="E343" s="1" t="s">
        <v>9</v>
      </c>
      <c r="F343" s="6">
        <v>0.49</v>
      </c>
      <c r="G343" s="3">
        <v>51</v>
      </c>
      <c r="H343" s="1"/>
    </row>
    <row r="344" spans="2:8" x14ac:dyDescent="0.3">
      <c r="B344" s="17">
        <f t="shared" si="17"/>
        <v>335</v>
      </c>
      <c r="C344" s="2" t="s">
        <v>695</v>
      </c>
      <c r="D344" s="1">
        <v>529</v>
      </c>
      <c r="E344" s="1" t="s">
        <v>9</v>
      </c>
      <c r="F344" s="6">
        <v>0.5</v>
      </c>
      <c r="G344" s="3">
        <v>52</v>
      </c>
      <c r="H344" s="1"/>
    </row>
    <row r="345" spans="2:8" x14ac:dyDescent="0.3">
      <c r="B345" s="17">
        <f t="shared" si="17"/>
        <v>336</v>
      </c>
      <c r="C345" s="2" t="s">
        <v>695</v>
      </c>
      <c r="D345" s="1">
        <v>529</v>
      </c>
      <c r="E345" s="1" t="s">
        <v>9</v>
      </c>
      <c r="F345" s="6">
        <v>0.4</v>
      </c>
      <c r="G345" s="3">
        <v>41</v>
      </c>
      <c r="H345" s="1"/>
    </row>
    <row r="346" spans="2:8" x14ac:dyDescent="0.3">
      <c r="B346" s="17">
        <f t="shared" si="17"/>
        <v>337</v>
      </c>
      <c r="C346" s="2" t="s">
        <v>695</v>
      </c>
      <c r="D346" s="1">
        <v>377</v>
      </c>
      <c r="E346" s="1" t="s">
        <v>9</v>
      </c>
      <c r="F346" s="6">
        <v>2.27</v>
      </c>
      <c r="G346" s="3">
        <v>168</v>
      </c>
      <c r="H346" s="1"/>
    </row>
    <row r="347" spans="2:8" x14ac:dyDescent="0.3">
      <c r="B347" s="17">
        <f t="shared" si="17"/>
        <v>338</v>
      </c>
      <c r="C347" s="2" t="s">
        <v>695</v>
      </c>
      <c r="D347" s="1">
        <v>508</v>
      </c>
      <c r="E347" s="1" t="s">
        <v>9</v>
      </c>
      <c r="F347" s="6">
        <v>10.9</v>
      </c>
      <c r="G347" s="3">
        <v>1085</v>
      </c>
      <c r="H347" s="1"/>
    </row>
    <row r="348" spans="2:8" x14ac:dyDescent="0.3">
      <c r="B348" s="17">
        <f t="shared" si="17"/>
        <v>339</v>
      </c>
      <c r="C348" s="2" t="s">
        <v>695</v>
      </c>
      <c r="D348" s="1">
        <v>508</v>
      </c>
      <c r="E348" s="1" t="s">
        <v>9</v>
      </c>
      <c r="F348" s="6">
        <v>11</v>
      </c>
      <c r="G348" s="3">
        <v>1095</v>
      </c>
      <c r="H348" s="1"/>
    </row>
    <row r="349" spans="2:8" x14ac:dyDescent="0.3">
      <c r="B349" s="17">
        <f t="shared" si="17"/>
        <v>340</v>
      </c>
      <c r="C349" s="2" t="s">
        <v>695</v>
      </c>
      <c r="D349" s="1">
        <v>508</v>
      </c>
      <c r="E349" s="1" t="s">
        <v>9</v>
      </c>
      <c r="F349" s="6">
        <v>4.8499999999999996</v>
      </c>
      <c r="G349" s="3">
        <v>483</v>
      </c>
      <c r="H349" s="1"/>
    </row>
    <row r="350" spans="2:8" x14ac:dyDescent="0.3">
      <c r="B350" s="17">
        <f t="shared" si="17"/>
        <v>341</v>
      </c>
      <c r="C350" s="2" t="s">
        <v>695</v>
      </c>
      <c r="D350" s="1">
        <v>508</v>
      </c>
      <c r="E350" s="1" t="s">
        <v>9</v>
      </c>
      <c r="F350" s="6">
        <v>3.7</v>
      </c>
      <c r="G350" s="3">
        <v>368</v>
      </c>
      <c r="H350" s="1"/>
    </row>
    <row r="351" spans="2:8" x14ac:dyDescent="0.3">
      <c r="B351" s="17">
        <f t="shared" si="17"/>
        <v>342</v>
      </c>
      <c r="C351" s="2" t="s">
        <v>695</v>
      </c>
      <c r="D351" s="1">
        <v>508</v>
      </c>
      <c r="E351" s="1" t="s">
        <v>9</v>
      </c>
      <c r="F351" s="6">
        <v>0.53</v>
      </c>
      <c r="G351" s="3">
        <v>53</v>
      </c>
      <c r="H351" s="1"/>
    </row>
    <row r="352" spans="2:8" x14ac:dyDescent="0.3">
      <c r="B352" s="17">
        <f t="shared" si="17"/>
        <v>343</v>
      </c>
      <c r="C352" s="2" t="s">
        <v>695</v>
      </c>
      <c r="D352" s="5">
        <v>377</v>
      </c>
      <c r="E352" s="5" t="s">
        <v>9</v>
      </c>
      <c r="F352" s="13">
        <v>11.5</v>
      </c>
      <c r="G352" s="10">
        <v>933</v>
      </c>
      <c r="H352" s="5">
        <v>9</v>
      </c>
    </row>
    <row r="353" spans="2:8" x14ac:dyDescent="0.3">
      <c r="B353" s="17">
        <f t="shared" si="17"/>
        <v>344</v>
      </c>
      <c r="C353" s="2" t="s">
        <v>695</v>
      </c>
      <c r="D353" s="5">
        <v>377</v>
      </c>
      <c r="E353" s="5" t="s">
        <v>9</v>
      </c>
      <c r="F353" s="13">
        <v>10.1</v>
      </c>
      <c r="G353" s="10">
        <v>820</v>
      </c>
      <c r="H353" s="5">
        <v>9</v>
      </c>
    </row>
    <row r="354" spans="2:8" x14ac:dyDescent="0.3">
      <c r="B354" s="17">
        <f t="shared" si="17"/>
        <v>345</v>
      </c>
      <c r="C354" s="2" t="s">
        <v>695</v>
      </c>
      <c r="D354" s="5">
        <v>377</v>
      </c>
      <c r="E354" s="5" t="s">
        <v>9</v>
      </c>
      <c r="F354" s="13">
        <v>1.1299999999999999</v>
      </c>
      <c r="G354" s="10">
        <v>91.7</v>
      </c>
      <c r="H354" s="5">
        <v>9</v>
      </c>
    </row>
    <row r="355" spans="2:8" x14ac:dyDescent="0.3">
      <c r="B355" s="17">
        <f t="shared" si="17"/>
        <v>346</v>
      </c>
      <c r="C355" s="90" t="s">
        <v>491</v>
      </c>
      <c r="D355" s="10">
        <v>273</v>
      </c>
      <c r="E355" s="18" t="s">
        <v>9</v>
      </c>
      <c r="F355" s="19">
        <v>1.27</v>
      </c>
      <c r="G355" s="8">
        <f>3.14*D355/1000*F355*(H355/1000)*7800</f>
        <v>59.441349240000001</v>
      </c>
      <c r="H355" s="5">
        <v>7</v>
      </c>
    </row>
    <row r="356" spans="2:8" x14ac:dyDescent="0.3">
      <c r="B356" s="17">
        <f t="shared" si="17"/>
        <v>347</v>
      </c>
      <c r="C356" s="2" t="s">
        <v>711</v>
      </c>
      <c r="D356" s="1">
        <v>273</v>
      </c>
      <c r="E356" s="1" t="s">
        <v>9</v>
      </c>
      <c r="F356" s="6">
        <v>1.4</v>
      </c>
      <c r="G356" s="3">
        <v>66</v>
      </c>
      <c r="H356" s="1"/>
    </row>
    <row r="357" spans="2:8" x14ac:dyDescent="0.3">
      <c r="B357" s="17">
        <f t="shared" si="17"/>
        <v>348</v>
      </c>
      <c r="C357" s="8" t="s">
        <v>685</v>
      </c>
      <c r="D357" s="10">
        <v>168.3</v>
      </c>
      <c r="E357" s="5" t="s">
        <v>9</v>
      </c>
      <c r="F357" s="13">
        <v>4.2</v>
      </c>
      <c r="G357" s="10">
        <f>3.14*D357/1000*F357*(H357/1000)*7800</f>
        <v>103.87449072000003</v>
      </c>
      <c r="H357" s="5">
        <v>6</v>
      </c>
    </row>
    <row r="358" spans="2:8" x14ac:dyDescent="0.3">
      <c r="B358" s="17">
        <f t="shared" si="17"/>
        <v>349</v>
      </c>
      <c r="C358" s="2" t="s">
        <v>706</v>
      </c>
      <c r="D358" s="1" t="s">
        <v>707</v>
      </c>
      <c r="E358" s="1" t="s">
        <v>9</v>
      </c>
      <c r="F358" s="6" t="s">
        <v>708</v>
      </c>
      <c r="G358" s="3">
        <v>270</v>
      </c>
      <c r="H358" s="1"/>
    </row>
    <row r="359" spans="2:8" x14ac:dyDescent="0.3">
      <c r="B359" s="49"/>
      <c r="C359" s="50" t="s">
        <v>754</v>
      </c>
      <c r="D359" s="51"/>
      <c r="E359" s="51"/>
      <c r="F359" s="52"/>
      <c r="G359" s="53">
        <f>SUBTOTAL(9,G41:G358)</f>
        <v>175121.04230651192</v>
      </c>
      <c r="H359" s="51"/>
    </row>
    <row r="360" spans="2:8" x14ac:dyDescent="0.3">
      <c r="B360" s="17">
        <f>ROW(A350)</f>
        <v>350</v>
      </c>
      <c r="C360" s="8" t="s">
        <v>674</v>
      </c>
      <c r="D360" s="10"/>
      <c r="E360" s="18" t="s">
        <v>9</v>
      </c>
      <c r="F360" s="19">
        <v>11.7</v>
      </c>
      <c r="G360" s="8">
        <v>48</v>
      </c>
      <c r="H360" s="1"/>
    </row>
    <row r="361" spans="2:8" x14ac:dyDescent="0.3">
      <c r="B361" s="17">
        <f>ROW(A351)</f>
        <v>351</v>
      </c>
      <c r="C361" s="8" t="s">
        <v>675</v>
      </c>
      <c r="D361" s="10"/>
      <c r="E361" s="18" t="s">
        <v>9</v>
      </c>
      <c r="F361" s="19">
        <v>11.1</v>
      </c>
      <c r="G361" s="8">
        <v>48</v>
      </c>
      <c r="H361" s="1"/>
    </row>
    <row r="362" spans="2:8" x14ac:dyDescent="0.3">
      <c r="B362" s="49"/>
      <c r="C362" s="54" t="s">
        <v>756</v>
      </c>
      <c r="D362" s="54"/>
      <c r="E362" s="49"/>
      <c r="F362" s="55"/>
      <c r="G362" s="54">
        <f>SUBTOTAL(9,G360:G361)</f>
        <v>96</v>
      </c>
      <c r="H362" s="51"/>
    </row>
    <row r="363" spans="2:8" x14ac:dyDescent="0.3">
      <c r="B363" s="17">
        <f>ROW(A352)</f>
        <v>352</v>
      </c>
      <c r="C363" s="89" t="s">
        <v>677</v>
      </c>
      <c r="D363" s="10">
        <v>530</v>
      </c>
      <c r="E363" s="18" t="s">
        <v>6</v>
      </c>
      <c r="F363" s="19">
        <v>16</v>
      </c>
      <c r="G363" s="8">
        <f>3.14*530/1000*7800*0.07*0.008*16</f>
        <v>116.30760960000001</v>
      </c>
      <c r="H363" s="1"/>
    </row>
    <row r="364" spans="2:8" ht="28.8" x14ac:dyDescent="0.3">
      <c r="B364" s="17">
        <f t="shared" ref="B364:B386" si="19">ROW(A353)</f>
        <v>353</v>
      </c>
      <c r="C364" s="8" t="s">
        <v>620</v>
      </c>
      <c r="D364" s="10">
        <v>108</v>
      </c>
      <c r="E364" s="18" t="s">
        <v>9</v>
      </c>
      <c r="F364" s="19">
        <v>4.82</v>
      </c>
      <c r="G364" s="8">
        <f>3.14*D364/1000*F364*(H364/1000)*7800</f>
        <v>89.246888639999995</v>
      </c>
      <c r="H364" s="1">
        <v>7</v>
      </c>
    </row>
    <row r="365" spans="2:8" x14ac:dyDescent="0.3">
      <c r="B365" s="17">
        <f t="shared" si="19"/>
        <v>354</v>
      </c>
      <c r="C365" s="8" t="s">
        <v>691</v>
      </c>
      <c r="D365" s="10">
        <v>90</v>
      </c>
      <c r="E365" s="5" t="s">
        <v>9</v>
      </c>
      <c r="F365" s="13">
        <v>6.1</v>
      </c>
      <c r="G365" s="10">
        <f>3.14*D365/1000*F365*(H365/1000)*7800</f>
        <v>80.676648</v>
      </c>
      <c r="H365" s="1">
        <v>6</v>
      </c>
    </row>
    <row r="366" spans="2:8" ht="28.8" x14ac:dyDescent="0.3">
      <c r="B366" s="17">
        <f t="shared" si="19"/>
        <v>355</v>
      </c>
      <c r="C366" s="29" t="s">
        <v>593</v>
      </c>
      <c r="D366" s="29"/>
      <c r="E366" s="27" t="s">
        <v>6</v>
      </c>
      <c r="F366" s="74">
        <v>1</v>
      </c>
      <c r="G366" s="29">
        <v>30</v>
      </c>
      <c r="H366" s="71"/>
    </row>
    <row r="367" spans="2:8" x14ac:dyDescent="0.3">
      <c r="B367" s="17">
        <f t="shared" si="19"/>
        <v>356</v>
      </c>
      <c r="C367" s="86" t="s">
        <v>728</v>
      </c>
      <c r="D367" s="71"/>
      <c r="E367" s="71" t="s">
        <v>6</v>
      </c>
      <c r="F367" s="75">
        <v>1</v>
      </c>
      <c r="G367" s="72">
        <v>580</v>
      </c>
      <c r="H367" s="71"/>
    </row>
    <row r="368" spans="2:8" x14ac:dyDescent="0.3">
      <c r="B368" s="17">
        <f t="shared" si="19"/>
        <v>357</v>
      </c>
      <c r="C368" s="86" t="s">
        <v>729</v>
      </c>
      <c r="D368" s="71"/>
      <c r="E368" s="71" t="s">
        <v>6</v>
      </c>
      <c r="F368" s="75">
        <v>1</v>
      </c>
      <c r="G368" s="72">
        <v>670</v>
      </c>
      <c r="H368" s="71"/>
    </row>
    <row r="369" spans="2:8" x14ac:dyDescent="0.3">
      <c r="B369" s="17">
        <f t="shared" si="19"/>
        <v>358</v>
      </c>
      <c r="C369" s="29" t="s">
        <v>694</v>
      </c>
      <c r="D369" s="29"/>
      <c r="E369" s="27" t="s">
        <v>6</v>
      </c>
      <c r="F369" s="74">
        <v>1</v>
      </c>
      <c r="G369" s="29">
        <v>5</v>
      </c>
      <c r="H369" s="71">
        <v>1</v>
      </c>
    </row>
    <row r="370" spans="2:8" x14ac:dyDescent="0.3">
      <c r="B370" s="17">
        <f t="shared" si="19"/>
        <v>359</v>
      </c>
      <c r="C370" s="86" t="s">
        <v>727</v>
      </c>
      <c r="D370" s="71"/>
      <c r="E370" s="71" t="s">
        <v>6</v>
      </c>
      <c r="F370" s="75">
        <v>1</v>
      </c>
      <c r="G370" s="72">
        <v>320</v>
      </c>
      <c r="H370" s="71"/>
    </row>
    <row r="371" spans="2:8" x14ac:dyDescent="0.3">
      <c r="B371" s="17">
        <f t="shared" si="19"/>
        <v>360</v>
      </c>
      <c r="C371" s="29" t="s">
        <v>595</v>
      </c>
      <c r="D371" s="29"/>
      <c r="E371" s="27" t="s">
        <v>596</v>
      </c>
      <c r="F371" s="74">
        <v>2</v>
      </c>
      <c r="G371" s="29">
        <v>43.6</v>
      </c>
      <c r="H371" s="71"/>
    </row>
    <row r="372" spans="2:8" x14ac:dyDescent="0.3">
      <c r="B372" s="17">
        <f t="shared" si="19"/>
        <v>361</v>
      </c>
      <c r="C372" s="29" t="s">
        <v>597</v>
      </c>
      <c r="D372" s="29"/>
      <c r="E372" s="27" t="s">
        <v>6</v>
      </c>
      <c r="F372" s="74">
        <v>1</v>
      </c>
      <c r="G372" s="29">
        <v>40</v>
      </c>
      <c r="H372" s="71"/>
    </row>
    <row r="373" spans="2:8" x14ac:dyDescent="0.3">
      <c r="B373" s="17">
        <f t="shared" si="19"/>
        <v>362</v>
      </c>
      <c r="C373" s="71" t="s">
        <v>733</v>
      </c>
      <c r="D373" s="71"/>
      <c r="E373" s="71" t="s">
        <v>6</v>
      </c>
      <c r="F373" s="75">
        <v>33</v>
      </c>
      <c r="G373" s="72">
        <v>33</v>
      </c>
      <c r="H373" s="71"/>
    </row>
    <row r="374" spans="2:8" x14ac:dyDescent="0.3">
      <c r="B374" s="17">
        <f t="shared" si="19"/>
        <v>363</v>
      </c>
      <c r="C374" s="29" t="s">
        <v>603</v>
      </c>
      <c r="D374" s="29"/>
      <c r="E374" s="27" t="s">
        <v>6</v>
      </c>
      <c r="F374" s="74">
        <v>46</v>
      </c>
      <c r="G374" s="29">
        <f>SUM(F374*5)</f>
        <v>230</v>
      </c>
      <c r="H374" s="71"/>
    </row>
    <row r="375" spans="2:8" x14ac:dyDescent="0.3">
      <c r="B375" s="17">
        <f t="shared" si="19"/>
        <v>364</v>
      </c>
      <c r="C375" s="29" t="s">
        <v>738</v>
      </c>
      <c r="D375" s="29"/>
      <c r="E375" s="27" t="s">
        <v>6</v>
      </c>
      <c r="F375" s="74">
        <v>25</v>
      </c>
      <c r="G375" s="29">
        <f>SUM(F375*13)</f>
        <v>325</v>
      </c>
      <c r="H375" s="71"/>
    </row>
    <row r="376" spans="2:8" x14ac:dyDescent="0.3">
      <c r="B376" s="17">
        <f t="shared" si="19"/>
        <v>365</v>
      </c>
      <c r="C376" s="71" t="s">
        <v>731</v>
      </c>
      <c r="D376" s="71"/>
      <c r="E376" s="71" t="s">
        <v>6</v>
      </c>
      <c r="F376" s="75">
        <v>5</v>
      </c>
      <c r="G376" s="72">
        <v>225</v>
      </c>
      <c r="H376" s="71"/>
    </row>
    <row r="377" spans="2:8" ht="28.8" x14ac:dyDescent="0.3">
      <c r="B377" s="17">
        <f t="shared" si="19"/>
        <v>366</v>
      </c>
      <c r="C377" s="27" t="s">
        <v>732</v>
      </c>
      <c r="D377" s="71"/>
      <c r="E377" s="71" t="s">
        <v>6</v>
      </c>
      <c r="F377" s="75">
        <v>17</v>
      </c>
      <c r="G377" s="72">
        <v>3.4</v>
      </c>
      <c r="H377" s="71"/>
    </row>
    <row r="378" spans="2:8" x14ac:dyDescent="0.3">
      <c r="B378" s="17">
        <f t="shared" si="19"/>
        <v>367</v>
      </c>
      <c r="C378" s="87" t="s">
        <v>726</v>
      </c>
      <c r="D378" s="71"/>
      <c r="E378" s="71" t="s">
        <v>6</v>
      </c>
      <c r="F378" s="75">
        <v>1</v>
      </c>
      <c r="G378" s="72">
        <v>159</v>
      </c>
      <c r="H378" s="71"/>
    </row>
    <row r="379" spans="2:8" x14ac:dyDescent="0.3">
      <c r="B379" s="17">
        <f t="shared" si="19"/>
        <v>368</v>
      </c>
      <c r="C379" s="71" t="s">
        <v>730</v>
      </c>
      <c r="D379" s="71"/>
      <c r="E379" s="71" t="s">
        <v>6</v>
      </c>
      <c r="F379" s="75">
        <v>17</v>
      </c>
      <c r="G379" s="72">
        <v>221</v>
      </c>
      <c r="H379" s="71"/>
    </row>
    <row r="380" spans="2:8" x14ac:dyDescent="0.3">
      <c r="B380" s="17">
        <f t="shared" si="19"/>
        <v>369</v>
      </c>
      <c r="C380" s="29" t="s">
        <v>605</v>
      </c>
      <c r="D380" s="29">
        <v>140</v>
      </c>
      <c r="E380" s="27" t="s">
        <v>9</v>
      </c>
      <c r="F380" s="74">
        <f>3.98+6+5.14</f>
        <v>15.120000000000001</v>
      </c>
      <c r="G380" s="29">
        <f>3.14*(D380/1000/2)*(D380/1000/2)*7800*F380</f>
        <v>1814.5632960000005</v>
      </c>
      <c r="H380" s="71"/>
    </row>
    <row r="381" spans="2:8" x14ac:dyDescent="0.3">
      <c r="B381" s="17">
        <f t="shared" si="19"/>
        <v>370</v>
      </c>
      <c r="C381" s="86" t="s">
        <v>723</v>
      </c>
      <c r="D381" s="71"/>
      <c r="E381" s="71" t="s">
        <v>6</v>
      </c>
      <c r="F381" s="75">
        <v>3</v>
      </c>
      <c r="G381" s="72">
        <v>135</v>
      </c>
      <c r="H381" s="71"/>
    </row>
    <row r="382" spans="2:8" x14ac:dyDescent="0.3">
      <c r="B382" s="17">
        <f t="shared" si="19"/>
        <v>371</v>
      </c>
      <c r="C382" s="29" t="s">
        <v>693</v>
      </c>
      <c r="D382" s="29">
        <v>100</v>
      </c>
      <c r="E382" s="27" t="s">
        <v>6</v>
      </c>
      <c r="F382" s="74">
        <v>3</v>
      </c>
      <c r="G382" s="29">
        <v>80</v>
      </c>
      <c r="H382" s="71"/>
    </row>
    <row r="383" spans="2:8" x14ac:dyDescent="0.3">
      <c r="B383" s="17">
        <f t="shared" si="19"/>
        <v>372</v>
      </c>
      <c r="C383" s="29" t="s">
        <v>598</v>
      </c>
      <c r="D383" s="29"/>
      <c r="E383" s="27" t="s">
        <v>6</v>
      </c>
      <c r="F383" s="74">
        <v>1</v>
      </c>
      <c r="G383" s="29">
        <v>5</v>
      </c>
      <c r="H383" s="71"/>
    </row>
    <row r="384" spans="2:8" x14ac:dyDescent="0.3">
      <c r="B384" s="17">
        <f t="shared" si="19"/>
        <v>373</v>
      </c>
      <c r="C384" s="27" t="s">
        <v>734</v>
      </c>
      <c r="D384" s="71"/>
      <c r="E384" s="71" t="s">
        <v>6</v>
      </c>
      <c r="F384" s="75">
        <v>1</v>
      </c>
      <c r="G384" s="72">
        <v>800</v>
      </c>
      <c r="H384" s="71"/>
    </row>
    <row r="385" spans="2:8" x14ac:dyDescent="0.3">
      <c r="B385" s="17">
        <f t="shared" si="19"/>
        <v>374</v>
      </c>
      <c r="C385" s="29" t="s">
        <v>599</v>
      </c>
      <c r="D385" s="29">
        <v>25</v>
      </c>
      <c r="E385" s="27" t="s">
        <v>9</v>
      </c>
      <c r="F385" s="74">
        <v>50</v>
      </c>
      <c r="G385" s="29">
        <f>3.14*(D385/1000/2)*(D385/1000/2)*7800*F385</f>
        <v>191.34375000000003</v>
      </c>
      <c r="H385" s="71"/>
    </row>
    <row r="386" spans="2:8" x14ac:dyDescent="0.3">
      <c r="B386" s="17">
        <f t="shared" si="19"/>
        <v>375</v>
      </c>
      <c r="C386" s="86" t="s">
        <v>724</v>
      </c>
      <c r="D386" s="71"/>
      <c r="E386" s="71" t="s">
        <v>6</v>
      </c>
      <c r="F386" s="75">
        <v>2</v>
      </c>
      <c r="G386" s="72">
        <v>1060</v>
      </c>
      <c r="H386" s="71"/>
    </row>
    <row r="387" spans="2:8" x14ac:dyDescent="0.3">
      <c r="F387" s="12" t="s">
        <v>757</v>
      </c>
      <c r="G387" s="76">
        <f>SUBTOTAL(9,G5:G386)</f>
        <v>189061.78648023185</v>
      </c>
    </row>
  </sheetData>
  <mergeCells count="1">
    <mergeCell ref="B2:H2"/>
  </mergeCells>
  <phoneticPr fontId="3" type="noConversion"/>
  <hyperlinks>
    <hyperlink ref="C367" location="'III pard. obj. dalies nuotr.'!B18" display="Aušintuvas" xr:uid="{65035628-75E2-4D00-A098-A3C4EBE2ADD2}"/>
    <hyperlink ref="C368" location="'III pard. obj. dalies nuotr.'!B36" display="Cilindras" xr:uid="{A94A1F29-FEC8-4B4E-B7CF-4BE1B9F711BC}"/>
    <hyperlink ref="C370" location="'III pard. obj. dalies nuotr.'!B53" display="Elektros variklis" xr:uid="{B9E94C26-4351-4706-B92D-563E87D34029}"/>
    <hyperlink ref="C378" location="'III pard. obj. dalies nuotr.'!B66" display="Kompresorinis stūmoklis su kotu" xr:uid="{9425C787-98A0-46CB-B824-2474386FF514}"/>
    <hyperlink ref="C20" location="'III pard. obj. dalies nuotr.'!H18" display="Pavara rankinė GG40, Nr. 310" xr:uid="{0340B008-27A5-49AD-BBF3-50FF47606734}"/>
    <hyperlink ref="C381" location="'III pard. obj. dalies nuotr.'!H36" display="Priešgaisriniai skydai" xr:uid="{B8FAA343-E629-457D-AA24-07BEAB509788}"/>
    <hyperlink ref="C38" location="'III pard. obj. dalies nuotr.'!H53" display="Tvoros varteliai  Nr. 344" xr:uid="{2D037EAD-8B5F-4801-8E60-34DB4270F2E8}"/>
    <hyperlink ref="C386" location="'III pard. obj. dalies nuotr.'!H66" display="Ultragarsiniai skaitikliai" xr:uid="{AEEE3602-17AC-445B-8D4C-33B49E230B78}"/>
    <hyperlink ref="C148" location="'III pard. obj. dalies nuotr.'!N18" display="Vamzdis Nr. 202, su čiaupu DN 159" xr:uid="{E5E87954-CA67-40E4-B583-A62F7F28C151}"/>
    <hyperlink ref="C355" location="'III pard. obj. dalies nuotr.'!N36" display="Vamzdis su akle Nr. 85, DN 273" xr:uid="{13810298-F39D-4822-9503-D9D87DCEA6F5}"/>
    <hyperlink ref="C363" location="'III pard. obj. dalies nuotr.'!N53" display="Žiedai 7cm x 8 mm Nr. 309, DN 530" xr:uid="{BF2FAA5C-CF58-4D23-8801-2C92E2F00B72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D6FE9-F355-4B51-968A-10B66750DCC0}">
  <dimension ref="B2:T66"/>
  <sheetViews>
    <sheetView topLeftCell="A31" zoomScale="80" zoomScaleNormal="80" workbookViewId="0">
      <selection activeCell="N53" sqref="N53:R53"/>
    </sheetView>
  </sheetViews>
  <sheetFormatPr defaultRowHeight="14.4" x14ac:dyDescent="0.3"/>
  <cols>
    <col min="7" max="7" width="14.44140625" customWidth="1"/>
    <col min="13" max="13" width="14.44140625" customWidth="1"/>
  </cols>
  <sheetData>
    <row r="2" spans="2:20" ht="18" x14ac:dyDescent="0.35">
      <c r="B2" s="79" t="s">
        <v>810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18" spans="2:18" x14ac:dyDescent="0.3">
      <c r="B18" s="78" t="s">
        <v>799</v>
      </c>
      <c r="C18" s="78"/>
      <c r="D18" s="78"/>
      <c r="E18" s="78"/>
      <c r="F18" s="78"/>
      <c r="H18" s="78" t="s">
        <v>803</v>
      </c>
      <c r="I18" s="78"/>
      <c r="J18" s="78"/>
      <c r="K18" s="78"/>
      <c r="L18" s="78"/>
      <c r="N18" s="78" t="s">
        <v>812</v>
      </c>
      <c r="O18" s="78"/>
      <c r="P18" s="78"/>
      <c r="Q18" s="78"/>
      <c r="R18" s="78"/>
    </row>
    <row r="36" spans="2:18" x14ac:dyDescent="0.3">
      <c r="B36" s="78" t="s">
        <v>800</v>
      </c>
      <c r="C36" s="78"/>
      <c r="D36" s="78"/>
      <c r="E36" s="78"/>
      <c r="F36" s="78"/>
      <c r="H36" s="80" t="s">
        <v>804</v>
      </c>
      <c r="I36" s="78"/>
      <c r="J36" s="78"/>
      <c r="K36" s="78"/>
      <c r="L36" s="78"/>
      <c r="N36" s="80" t="s">
        <v>807</v>
      </c>
      <c r="O36" s="78"/>
      <c r="P36" s="78"/>
      <c r="Q36" s="78"/>
      <c r="R36" s="78"/>
    </row>
    <row r="53" spans="2:18" x14ac:dyDescent="0.3">
      <c r="B53" s="78" t="s">
        <v>801</v>
      </c>
      <c r="C53" s="78"/>
      <c r="D53" s="78"/>
      <c r="E53" s="78"/>
      <c r="F53" s="78"/>
      <c r="H53" s="78" t="s">
        <v>805</v>
      </c>
      <c r="I53" s="78"/>
      <c r="J53" s="78"/>
      <c r="K53" s="78"/>
      <c r="L53" s="78"/>
      <c r="N53" s="80" t="s">
        <v>808</v>
      </c>
      <c r="O53" s="78"/>
      <c r="P53" s="78"/>
      <c r="Q53" s="78"/>
      <c r="R53" s="78"/>
    </row>
    <row r="66" spans="2:12" x14ac:dyDescent="0.3">
      <c r="B66" s="78" t="s">
        <v>802</v>
      </c>
      <c r="C66" s="78"/>
      <c r="D66" s="78"/>
      <c r="E66" s="78"/>
      <c r="F66" s="78"/>
      <c r="H66" s="78" t="s">
        <v>806</v>
      </c>
      <c r="I66" s="78"/>
      <c r="J66" s="78"/>
      <c r="K66" s="78"/>
      <c r="L66" s="78"/>
    </row>
  </sheetData>
  <mergeCells count="12">
    <mergeCell ref="H66:L66"/>
    <mergeCell ref="N18:R18"/>
    <mergeCell ref="N36:R36"/>
    <mergeCell ref="B2:T2"/>
    <mergeCell ref="N53:R53"/>
    <mergeCell ref="B36:F36"/>
    <mergeCell ref="B53:F53"/>
    <mergeCell ref="H18:L18"/>
    <mergeCell ref="B66:F66"/>
    <mergeCell ref="H36:L36"/>
    <mergeCell ref="H53:L53"/>
    <mergeCell ref="B18:F1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31DDAE4C69E14A82187401621AD470" ma:contentTypeVersion="8" ma:contentTypeDescription="Create a new document." ma:contentTypeScope="" ma:versionID="dfcba625f5bf7a7368b7b02e69aa6c57">
  <xsd:schema xmlns:xsd="http://www.w3.org/2001/XMLSchema" xmlns:xs="http://www.w3.org/2001/XMLSchema" xmlns:p="http://schemas.microsoft.com/office/2006/metadata/properties" xmlns:ns3="34dda8ec-3c57-47ba-8995-e5104a1599a5" xmlns:ns4="72d993bf-ca40-4c22-a15c-1006b73c33c8" targetNamespace="http://schemas.microsoft.com/office/2006/metadata/properties" ma:root="true" ma:fieldsID="66ca28a52c7fca611c6cfb973b92d844" ns3:_="" ns4:_="">
    <xsd:import namespace="34dda8ec-3c57-47ba-8995-e5104a1599a5"/>
    <xsd:import namespace="72d993bf-ca40-4c22-a15c-1006b73c33c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dda8ec-3c57-47ba-8995-e5104a1599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d993bf-ca40-4c22-a15c-1006b73c33c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8A6518-535B-4186-8214-299409D564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BA1C08-7B72-49A3-80CC-3A005061BB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4dda8ec-3c57-47ba-8995-e5104a1599a5"/>
    <ds:schemaRef ds:uri="72d993bf-ca40-4c22-a15c-1006b73c33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3F0BB3-D0FC-4A55-BD7F-06676BFA2F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34dda8ec-3c57-47ba-8995-e5104a1599a5"/>
    <ds:schemaRef ds:uri="72d993bf-ca40-4c22-a15c-1006b73c33c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5</vt:i4>
      </vt:variant>
    </vt:vector>
  </HeadingPairs>
  <TitlesOfParts>
    <vt:vector size="5" baseType="lpstr">
      <vt:lpstr>I pard. obj. dalis Vilniuje</vt:lpstr>
      <vt:lpstr>I pard. obj. dalies nuotraukos</vt:lpstr>
      <vt:lpstr>II pard. obj. dalis - GIPL</vt:lpstr>
      <vt:lpstr>III pard. obj. dalis Panevėžyje</vt:lpstr>
      <vt:lpstr>III pard. obj. dalies nuotr.</vt:lpstr>
    </vt:vector>
  </TitlesOfParts>
  <Manager/>
  <Company>AB AmberGrid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Daiva Laukineitė</dc:creator>
  <cp:keywords/>
  <dc:description/>
  <cp:lastModifiedBy>Laura Čigileičikaitė</cp:lastModifiedBy>
  <cp:revision/>
  <cp:lastPrinted>2022-01-07T13:03:43Z</cp:lastPrinted>
  <dcterms:created xsi:type="dcterms:W3CDTF">2021-10-01T12:33:20Z</dcterms:created>
  <dcterms:modified xsi:type="dcterms:W3CDTF">2022-01-27T06:10:47Z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0x0101000D31DDAE4C69E14A82187401621AD470</vt:lpwstr>
  </property>
  <property fmtid="{D5CDD505-2E9C-101B-9397-08002B2CF9AE}" pid="3" name="MSIP_Label_75464948-aeeb-436c-a291-ab13687dc8ce_Enabled">
    <vt:lpwstr>true</vt:lpwstr>
  </property>
  <property fmtid="{D5CDD505-2E9C-101B-9397-08002B2CF9AE}" pid="4" name="MSIP_Label_75464948-aeeb-436c-a291-ab13687dc8ce_SetDate">
    <vt:lpwstr>2021-10-05T05:57:36Z</vt:lpwstr>
  </property>
  <property fmtid="{D5CDD505-2E9C-101B-9397-08002B2CF9AE}" pid="5" name="MSIP_Label_75464948-aeeb-436c-a291-ab13687dc8ce_Method">
    <vt:lpwstr>Privileged</vt:lpwstr>
  </property>
  <property fmtid="{D5CDD505-2E9C-101B-9397-08002B2CF9AE}" pid="6" name="MSIP_Label_75464948-aeeb-436c-a291-ab13687dc8ce_Name">
    <vt:lpwstr>Internal</vt:lpwstr>
  </property>
  <property fmtid="{D5CDD505-2E9C-101B-9397-08002B2CF9AE}" pid="7" name="MSIP_Label_75464948-aeeb-436c-a291-ab13687dc8ce_SiteId">
    <vt:lpwstr>e54289c6-b630-4215-acc5-57eec01212d6</vt:lpwstr>
  </property>
  <property fmtid="{D5CDD505-2E9C-101B-9397-08002B2CF9AE}" pid="8" name="MSIP_Label_75464948-aeeb-436c-a291-ab13687dc8ce_ActionId">
    <vt:lpwstr>6b66eeb2-7571-4dd5-90fd-c25e32782324</vt:lpwstr>
  </property>
  <property fmtid="{D5CDD505-2E9C-101B-9397-08002B2CF9AE}" pid="9" name="MSIP_Label_75464948-aeeb-436c-a291-ab13687dc8ce_ContentBits">
    <vt:lpwstr>0</vt:lpwstr>
  </property>
</Properties>
</file>